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extended-properties+xml" PartName="/docProps/app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Форма заказа|Summary of order" sheetId="1" r:id="rId4"/>
    <sheet state="visible" name="Макросы|Macros" sheetId="2" r:id="rId5"/>
    <sheet state="visible" name="Зацепы|Holds" sheetId="3" r:id="rId6"/>
    <sheet state="visible" name="Pельефы|Volumes" sheetId="4" r:id="rId7"/>
  </sheets>
  <definedNames/>
  <calcPr/>
</workbook>
</file>

<file path=xl/sharedStrings.xml><?xml version="1.0" encoding="utf-8"?>
<sst xmlns="http://schemas.openxmlformats.org/spreadsheetml/2006/main" count="1300" uniqueCount="528">
  <si>
    <t>ООО «Скалодром.Ру»
ИНН 7731305699
КПП 773101001
Тел: +7 495 502 20 80
Info@skalodrom.ru,  www.skalodrom.ru</t>
  </si>
  <si>
    <t>Данные для заказа/ Contacts</t>
  </si>
  <si>
    <t>Название компании/Company name</t>
  </si>
  <si>
    <t>Контактное лицо/Contact person</t>
  </si>
  <si>
    <t>Телефон/Phone number</t>
  </si>
  <si>
    <t>E-mail</t>
  </si>
  <si>
    <t xml:space="preserve">Общее кол-во /Total pieces </t>
  </si>
  <si>
    <t xml:space="preserve">Кол-во сетов/Total sets </t>
  </si>
  <si>
    <t>Сумма/Total   
RUB</t>
  </si>
  <si>
    <t>Сумма/Total         EUR</t>
  </si>
  <si>
    <t>Вес/Total weight</t>
  </si>
  <si>
    <t>Макросы/Macros</t>
  </si>
  <si>
    <t>Зацепы/Holds</t>
  </si>
  <si>
    <t>Рельефы/Volumes</t>
  </si>
  <si>
    <t>Итого/Total</t>
  </si>
  <si>
    <t>С учетом скидки</t>
  </si>
  <si>
    <t xml:space="preserve">Курс Евро ЦБ на </t>
  </si>
  <si>
    <t>Также вы можете приобрести крепежные элементы/add a screws and bolts:</t>
  </si>
  <si>
    <t>Крепежный элемент</t>
  </si>
  <si>
    <t>Болты зацепные/bolts</t>
  </si>
  <si>
    <t>x</t>
  </si>
  <si>
    <t>*количество шурупов для рельефов рассчитывается дополнительно</t>
  </si>
  <si>
    <t>Оплата производится в рублях по курсу ЦБ на день оплаты</t>
  </si>
  <si>
    <t>Наименование/
Name</t>
  </si>
  <si>
    <t>Изображение/
Picture</t>
  </si>
  <si>
    <t>Кол-во в сете/ Pieces per set</t>
  </si>
  <si>
    <t>Вес/Weight
кг</t>
  </si>
  <si>
    <t>Цена/Price    RUB</t>
  </si>
  <si>
    <t>Цена/Price    EUR</t>
  </si>
  <si>
    <t>Красный/
Red</t>
  </si>
  <si>
    <t>Желтый/
Yellow</t>
  </si>
  <si>
    <t>Зеленый/
Green</t>
  </si>
  <si>
    <t>Синий/
Blue</t>
  </si>
  <si>
    <t>Ночной синий/ Night Blue</t>
  </si>
  <si>
    <t>Фиолетовый/
Purple</t>
  </si>
  <si>
    <t>Серый/
Grey</t>
  </si>
  <si>
    <t>Белый/
White</t>
  </si>
  <si>
    <t>Черный/
Black</t>
  </si>
  <si>
    <t xml:space="preserve">Розовый Флюо/
Pink Fluo </t>
  </si>
  <si>
    <t>Алый флюо/ Scarlet Fluo</t>
  </si>
  <si>
    <t xml:space="preserve">Оранжевый Флюо/
Orange Fluo </t>
  </si>
  <si>
    <t>Общий вес/
Total weight</t>
  </si>
  <si>
    <t xml:space="preserve">Кол-во сетов/
Total sets </t>
  </si>
  <si>
    <t>Сумма/Total   RUB</t>
  </si>
  <si>
    <t>Цвет RAL</t>
  </si>
  <si>
    <t>-</t>
  </si>
  <si>
    <t>сетов/ set</t>
  </si>
  <si>
    <t>штук/ pieces</t>
  </si>
  <si>
    <t>название</t>
  </si>
  <si>
    <t>изображение</t>
  </si>
  <si>
    <t>штук 
в сете</t>
  </si>
  <si>
    <t>вес кг</t>
  </si>
  <si>
    <t>цена ₽</t>
  </si>
  <si>
    <t>цена со 
скидкой</t>
  </si>
  <si>
    <t>флюр со 
скидкой</t>
  </si>
  <si>
    <t>цена €</t>
  </si>
  <si>
    <t>красный</t>
  </si>
  <si>
    <t>желтый</t>
  </si>
  <si>
    <t>зеленый</t>
  </si>
  <si>
    <t>бирюзовый</t>
  </si>
  <si>
    <t>синий</t>
  </si>
  <si>
    <t>ночной синий</t>
  </si>
  <si>
    <t>фиолетовый</t>
  </si>
  <si>
    <t>серыф</t>
  </si>
  <si>
    <t>белый</t>
  </si>
  <si>
    <t>черный</t>
  </si>
  <si>
    <t>розовый флюо</t>
  </si>
  <si>
    <t>алый флюо</t>
  </si>
  <si>
    <t>оранжевый флюо</t>
  </si>
  <si>
    <t>общий вес</t>
  </si>
  <si>
    <t>кол-во штут</t>
  </si>
  <si>
    <t>кол-во сетов</t>
  </si>
  <si>
    <t xml:space="preserve">сумма ₽ </t>
  </si>
  <si>
    <t>сумма €</t>
  </si>
  <si>
    <t xml:space="preserve">Sliсes DT set </t>
  </si>
  <si>
    <t xml:space="preserve">Moon Set DT </t>
  </si>
  <si>
    <t>Zulu set DT</t>
  </si>
  <si>
    <t>Craters set DT</t>
  </si>
  <si>
    <t>Bubbles set DT</t>
  </si>
  <si>
    <t xml:space="preserve">
Shells Set DT</t>
  </si>
  <si>
    <t>Ridges Set DT</t>
  </si>
  <si>
    <t>Flippers Set DT</t>
  </si>
  <si>
    <t>Lips Set DT</t>
  </si>
  <si>
    <t>Propellers Set DT</t>
  </si>
  <si>
    <t>Bananas set</t>
  </si>
  <si>
    <t>Hopki set</t>
  </si>
  <si>
    <t>Sunny set</t>
  </si>
  <si>
    <t>Ghost set</t>
  </si>
  <si>
    <t>Luna set</t>
  </si>
  <si>
    <t>Ribs set</t>
  </si>
  <si>
    <t>Caps set</t>
  </si>
  <si>
    <t xml:space="preserve">Slices set </t>
  </si>
  <si>
    <t xml:space="preserve">Moon set </t>
  </si>
  <si>
    <t>Zulu set</t>
  </si>
  <si>
    <t>Craters set</t>
  </si>
  <si>
    <t>Bubbles set</t>
  </si>
  <si>
    <t>Shells Set</t>
  </si>
  <si>
    <t>Сумма/Total      RUB</t>
  </si>
  <si>
    <t>Материал/
material</t>
  </si>
  <si>
    <t xml:space="preserve">Цвет RAL </t>
  </si>
  <si>
    <t>наименование</t>
  </si>
  <si>
    <t>материал</t>
  </si>
  <si>
    <t>цена с учетом 
скидки</t>
  </si>
  <si>
    <t>Цена флюр с 
учетом скидки</t>
  </si>
  <si>
    <t>серый</t>
  </si>
  <si>
    <t>болты 
шт в сете</t>
  </si>
  <si>
    <t>к-во 
болтов</t>
  </si>
  <si>
    <t>саморезы 
шт в сеье</t>
  </si>
  <si>
    <t>к-во 
саморезов</t>
  </si>
  <si>
    <t>Серия: Axes</t>
  </si>
  <si>
    <t>Axes 01 PE</t>
  </si>
  <si>
    <t>PE</t>
  </si>
  <si>
    <t>Axes 01 PU</t>
  </si>
  <si>
    <t>PU</t>
  </si>
  <si>
    <t>Axes 02 PE</t>
  </si>
  <si>
    <t>Axes 02 PU</t>
  </si>
  <si>
    <t>Серия: Basic</t>
  </si>
  <si>
    <t>Basic 01 PE</t>
  </si>
  <si>
    <t>Basic 01 PU</t>
  </si>
  <si>
    <t>Basic 02 PE</t>
  </si>
  <si>
    <t>Basic 02 PU</t>
  </si>
  <si>
    <t>Basic 03 PE</t>
  </si>
  <si>
    <t>Basic 03 PU</t>
  </si>
  <si>
    <t>Basic 04 PE</t>
  </si>
  <si>
    <t>Basic 04 PU</t>
  </si>
  <si>
    <t>Basic 05 PE</t>
  </si>
  <si>
    <t>Basic 05 PU</t>
  </si>
  <si>
    <t>Basic 06 PE</t>
  </si>
  <si>
    <t>Basic 06 PU</t>
  </si>
  <si>
    <t>Basic 07 PE</t>
  </si>
  <si>
    <t>Basic 07 PU</t>
  </si>
  <si>
    <t>Basic 08 PE</t>
  </si>
  <si>
    <t>Basic 08 PU</t>
  </si>
  <si>
    <t>Basic 09 PE</t>
  </si>
  <si>
    <t>Basic 09 PU</t>
  </si>
  <si>
    <t>Basic 10 PE</t>
  </si>
  <si>
    <t>Basic 10 PU</t>
  </si>
  <si>
    <t>Basic 11 PE</t>
  </si>
  <si>
    <t>Basic 11 PU</t>
  </si>
  <si>
    <t>Basic 12 PE</t>
  </si>
  <si>
    <t>Basic 12 PU</t>
  </si>
  <si>
    <t>Basic 13 PE</t>
  </si>
  <si>
    <t>Basic 13 PU</t>
  </si>
  <si>
    <t>Basic 14 PE</t>
  </si>
  <si>
    <t>Basic 14 PU</t>
  </si>
  <si>
    <t>Серия: Blades</t>
  </si>
  <si>
    <t>Blades 01 PE</t>
  </si>
  <si>
    <t>Blades 01 PU</t>
  </si>
  <si>
    <t>Blades 02 PE</t>
  </si>
  <si>
    <t>Blades 02 PU</t>
  </si>
  <si>
    <t>Blades 03 PE</t>
  </si>
  <si>
    <t>Blades 03 PU</t>
  </si>
  <si>
    <t>Blades 04 PE</t>
  </si>
  <si>
    <t>Blades 04 PU</t>
  </si>
  <si>
    <t>Серия: Blot</t>
  </si>
  <si>
    <t>Blot 01 PE</t>
  </si>
  <si>
    <t>Blot 02 PE</t>
  </si>
  <si>
    <t>Blot 03 PE</t>
  </si>
  <si>
    <t>Blot 04 PE</t>
  </si>
  <si>
    <t>Blot 05 PE</t>
  </si>
  <si>
    <t>Серия: Boomers</t>
  </si>
  <si>
    <t>Boomers 01 PE</t>
  </si>
  <si>
    <t>Boomers 01 PU</t>
  </si>
  <si>
    <t>Boomers 02 PE</t>
  </si>
  <si>
    <t>Boomers 02 PU</t>
  </si>
  <si>
    <t>Boomers 03 PE</t>
  </si>
  <si>
    <t>Boomers 03 PU</t>
  </si>
  <si>
    <t>Серия: Craters</t>
  </si>
  <si>
    <t>Craters 01 PE</t>
  </si>
  <si>
    <t>Craters 01 PU</t>
  </si>
  <si>
    <t>Craters 02 PE</t>
  </si>
  <si>
    <t>Craters 02 PU</t>
  </si>
  <si>
    <t>Craters 03 PE</t>
  </si>
  <si>
    <t>Craters 03 PU</t>
  </si>
  <si>
    <t>Craters 04 PE</t>
  </si>
  <si>
    <t>Craters 04 PU</t>
  </si>
  <si>
    <t>Craters 05 PE</t>
  </si>
  <si>
    <t>Craters 05 PU</t>
  </si>
  <si>
    <t>Craters 06 PE</t>
  </si>
  <si>
    <t>Craters 06 PU</t>
  </si>
  <si>
    <t>Craters 07 PE</t>
  </si>
  <si>
    <t>Craters 07 PU</t>
  </si>
  <si>
    <t>Craters 08 PE</t>
  </si>
  <si>
    <t>Craters 08 PU</t>
  </si>
  <si>
    <t>Craters 09 PE</t>
  </si>
  <si>
    <t>Craters 09 PU</t>
  </si>
  <si>
    <t>Серия: Different</t>
  </si>
  <si>
    <t>Different 01 PE</t>
  </si>
  <si>
    <t>Different 02 PE</t>
  </si>
  <si>
    <t>Different 03 PE</t>
  </si>
  <si>
    <t>Different 04 PE</t>
  </si>
  <si>
    <t>Different 05 PE</t>
  </si>
  <si>
    <t>Different 06 PE</t>
  </si>
  <si>
    <t>Different 07 PE</t>
  </si>
  <si>
    <t>Серия: Dunes</t>
  </si>
  <si>
    <t>Dunes 01 PE</t>
  </si>
  <si>
    <t>Dunes 01 PU</t>
  </si>
  <si>
    <t>Dunes 02 PE</t>
  </si>
  <si>
    <t>Dunes 02 PU</t>
  </si>
  <si>
    <t>Dunes 03 PE</t>
  </si>
  <si>
    <t>Dunes 03 PU</t>
  </si>
  <si>
    <t>Dunes 04 PE</t>
  </si>
  <si>
    <t>Dunes 4 PU</t>
  </si>
  <si>
    <t>Dunes 05 PE</t>
  </si>
  <si>
    <t>Dunes 05 PU</t>
  </si>
  <si>
    <t>Dunes 06 PE</t>
  </si>
  <si>
    <t>Dunes 06 PU</t>
  </si>
  <si>
    <t>Dunes 07 PE</t>
  </si>
  <si>
    <t>Dunes 07 PU</t>
  </si>
  <si>
    <t>Dunes 08 PE</t>
  </si>
  <si>
    <t>Dunes 08 PU</t>
  </si>
  <si>
    <t>Dunes 09 PE</t>
  </si>
  <si>
    <t>Dunes 09 PU</t>
  </si>
  <si>
    <t>Dunes 10 PE</t>
  </si>
  <si>
    <t>Dunes 10 PU</t>
  </si>
  <si>
    <t>Dunes 11 PE</t>
  </si>
  <si>
    <t>Dunes 11 PU</t>
  </si>
  <si>
    <t>Dunes 12 PE</t>
  </si>
  <si>
    <t>Dunes 12 PU</t>
  </si>
  <si>
    <t>Dunes 13 PE</t>
  </si>
  <si>
    <t>Dunes 13 PU</t>
  </si>
  <si>
    <t>Dunes 14 PE</t>
  </si>
  <si>
    <t>Dunes 14 PU</t>
  </si>
  <si>
    <t>Dunes 15 PE</t>
  </si>
  <si>
    <t>Dunes 15 PU</t>
  </si>
  <si>
    <t>Dunes 16 PU</t>
  </si>
  <si>
    <t>Серия: 
Dolphins</t>
  </si>
  <si>
    <t>Dolphins 01 PE</t>
  </si>
  <si>
    <t>Dolphins 01 PU</t>
  </si>
  <si>
    <t>Dolphins 02 PE</t>
  </si>
  <si>
    <t>Dolphins 02 PU</t>
  </si>
  <si>
    <t>Dolphins 03 PE</t>
  </si>
  <si>
    <t>Dolphins 03 PU</t>
  </si>
  <si>
    <t>Серия: 
Foot</t>
  </si>
  <si>
    <t>Foot 01 PE</t>
  </si>
  <si>
    <t>Foot 01 PU</t>
  </si>
  <si>
    <t>Foot 02 PE</t>
  </si>
  <si>
    <t>Foot 02 PU</t>
  </si>
  <si>
    <t xml:space="preserve">Серия: 
G Holds </t>
  </si>
  <si>
    <t>G Holds 01 PE</t>
  </si>
  <si>
    <t>G Holds 01 PU</t>
  </si>
  <si>
    <t>G Holds 02 PE</t>
  </si>
  <si>
    <t>G Holds 02 PU</t>
  </si>
  <si>
    <t>G Holds 03 PE</t>
  </si>
  <si>
    <t>G Holds 03 PU</t>
  </si>
  <si>
    <t>G Holds 04 PE</t>
  </si>
  <si>
    <t>G Holds 04 PU</t>
  </si>
  <si>
    <t xml:space="preserve">Серия: 
Horns </t>
  </si>
  <si>
    <t>Horns  01 PE</t>
  </si>
  <si>
    <t>Horns  01 PU</t>
  </si>
  <si>
    <t>Horns  02 PE</t>
  </si>
  <si>
    <t>Horns  02 PU</t>
  </si>
  <si>
    <t>Серия: 
Slugs</t>
  </si>
  <si>
    <t>Slugs 01 PE</t>
  </si>
  <si>
    <t>Slugs 01 PU</t>
  </si>
  <si>
    <t>Slugs 02 PE</t>
  </si>
  <si>
    <t>Slugs 02 PU</t>
  </si>
  <si>
    <t>Slugs 03 PE</t>
  </si>
  <si>
    <t>Slugs 03 PU</t>
  </si>
  <si>
    <t>Серия: Snake</t>
  </si>
  <si>
    <t>Snake 01 PU</t>
  </si>
  <si>
    <t>Snake 02 PU</t>
  </si>
  <si>
    <t>Snake 03 PU</t>
  </si>
  <si>
    <t>Snake 04 PU</t>
  </si>
  <si>
    <t>Серия: 
Spade</t>
  </si>
  <si>
    <t>Spade 01 PE</t>
  </si>
  <si>
    <t>Spade 01 PU</t>
  </si>
  <si>
    <t>Spade 02 PE</t>
  </si>
  <si>
    <t>Spade 02 PU</t>
  </si>
  <si>
    <t>Spade 03 PE</t>
  </si>
  <si>
    <t>Spade 03 PU</t>
  </si>
  <si>
    <t>Серия: 
Stone Age</t>
  </si>
  <si>
    <t xml:space="preserve">
Stone Age 01 PE</t>
  </si>
  <si>
    <t>Stone Age 01 PU</t>
  </si>
  <si>
    <t>Stone Age 02 PE</t>
  </si>
  <si>
    <t>Stone Age 02 PU</t>
  </si>
  <si>
    <t>Stone Age 03 PE</t>
  </si>
  <si>
    <t>Stone Age 03 PU</t>
  </si>
  <si>
    <t>Stone Age 04 PE</t>
  </si>
  <si>
    <t>Stone Age 04 PU</t>
  </si>
  <si>
    <t xml:space="preserve">Серия: 
Swoosh </t>
  </si>
  <si>
    <t>Swoosh 01 PE</t>
  </si>
  <si>
    <t>Swoosh 01 PU</t>
  </si>
  <si>
    <t>Swoosh 02 PE</t>
  </si>
  <si>
    <t>Swoosh 02 PU</t>
  </si>
  <si>
    <t>Swoosh 03 PE</t>
  </si>
  <si>
    <t>Swoosh 03 PU</t>
  </si>
  <si>
    <t>Swoosh 04 PE</t>
  </si>
  <si>
    <t>Swoosh 04 PU</t>
  </si>
  <si>
    <t>Swoosh 05 PE</t>
  </si>
  <si>
    <t>Swoosh 05 PU</t>
  </si>
  <si>
    <t>Серия: Kamchatka</t>
  </si>
  <si>
    <t>Kamchatka 01 PU</t>
  </si>
  <si>
    <t xml:space="preserve">Kamchatka 02 PU
</t>
  </si>
  <si>
    <t>Kamchatka 03 PU</t>
  </si>
  <si>
    <t>Kamchatka 04 PU</t>
  </si>
  <si>
    <t xml:space="preserve">Kamchatka 05 PU
</t>
  </si>
  <si>
    <t xml:space="preserve">
Kamchatka 06 PU</t>
  </si>
  <si>
    <t>Серия: Volcano</t>
  </si>
  <si>
    <t>Volcano 01 PU</t>
  </si>
  <si>
    <t>Volcano 02 PU</t>
  </si>
  <si>
    <t>Volcano 03 PU</t>
  </si>
  <si>
    <t>Volcano 04 PU</t>
  </si>
  <si>
    <t>Серия: Watermelon</t>
  </si>
  <si>
    <t>Watermelon 01 PE</t>
  </si>
  <si>
    <t>Watermelon 01 PU</t>
  </si>
  <si>
    <t>Watermelon 02 PE</t>
  </si>
  <si>
    <t>Watermelon 02 PU</t>
  </si>
  <si>
    <t>Watermelon 03 PE</t>
  </si>
  <si>
    <t>Watermelon 03 PU</t>
  </si>
  <si>
    <t>Watermelon 04 PE</t>
  </si>
  <si>
    <t>Watermelon 04 PU</t>
  </si>
  <si>
    <t>Серия: Waves</t>
  </si>
  <si>
    <t>Waves 01 PU</t>
  </si>
  <si>
    <t>Waves 02 PU</t>
  </si>
  <si>
    <t>Waves 03 PU</t>
  </si>
  <si>
    <t>Waves 04 PU</t>
  </si>
  <si>
    <t>Waves 05 PU</t>
  </si>
  <si>
    <t>Waves 06 PU</t>
  </si>
  <si>
    <t xml:space="preserve">Серия: 
Worms </t>
  </si>
  <si>
    <t>Worms 01 PE</t>
  </si>
  <si>
    <t>Worms 0 1PU</t>
  </si>
  <si>
    <t>Worms 02 PE</t>
  </si>
  <si>
    <t>Worms 02 PU</t>
  </si>
  <si>
    <t>Worms 03 PE</t>
  </si>
  <si>
    <t>Worms 03 PU</t>
  </si>
  <si>
    <t>Worms 04 PE</t>
  </si>
  <si>
    <t>Worms 04 PU</t>
  </si>
  <si>
    <t xml:space="preserve">Серия: 
Tomahawk </t>
  </si>
  <si>
    <t>Tomahawk 01 PE</t>
  </si>
  <si>
    <t>Tomahawk 01 PU</t>
  </si>
  <si>
    <t>Tomahawk 02 PE</t>
  </si>
  <si>
    <t>Tomahawk 02 PU</t>
  </si>
  <si>
    <t>Серия: Kids</t>
  </si>
  <si>
    <t>Your Design (PU)</t>
  </si>
  <si>
    <t>Juicy Fruits (PU)</t>
  </si>
  <si>
    <t>Funny Numbers (PU)</t>
  </si>
  <si>
    <t>Safe Descent (PU)</t>
  </si>
  <si>
    <t>Kids "Dino" (PU)</t>
  </si>
  <si>
    <t xml:space="preserve"> 
Kids "Cats" (PU)</t>
  </si>
  <si>
    <t>Kids PE</t>
  </si>
  <si>
    <t>Серия: Special</t>
  </si>
  <si>
    <t>Special 
Arrow 01 PU</t>
  </si>
  <si>
    <t>Special 
Arrow 02 PU</t>
  </si>
  <si>
    <t xml:space="preserve">Special "Routes Guide" </t>
  </si>
  <si>
    <t>Peg Kit PE</t>
  </si>
  <si>
    <t>Special Cup PU</t>
  </si>
  <si>
    <t>Special 
Cup PE</t>
  </si>
  <si>
    <t>Серия: System</t>
  </si>
  <si>
    <t>System 01 PE</t>
  </si>
  <si>
    <t>System 01 PU</t>
  </si>
  <si>
    <t>System 02 PE</t>
  </si>
  <si>
    <t>System 02 PU</t>
  </si>
  <si>
    <t>System 03 PE</t>
  </si>
  <si>
    <t>System 03 PU</t>
  </si>
  <si>
    <t>System 04 PE</t>
  </si>
  <si>
    <t>System 04 PU</t>
  </si>
  <si>
    <t>System 05 PE</t>
  </si>
  <si>
    <t>System 05 PU</t>
  </si>
  <si>
    <t>System 06 PE</t>
  </si>
  <si>
    <t>System 06 PU</t>
  </si>
  <si>
    <t>Серия: Speedholds</t>
  </si>
  <si>
    <t>Speedholds 
Set 10m PE</t>
  </si>
  <si>
    <t>Speedholds 
Set 15m PE</t>
  </si>
  <si>
    <t>Speedholds 
Single Hand PE</t>
  </si>
  <si>
    <t>Speedholds 
Single Foot PE</t>
  </si>
  <si>
    <t>Красный/Red</t>
  </si>
  <si>
    <t>Желтый/Yellow</t>
  </si>
  <si>
    <t>Зеленый/Green</t>
  </si>
  <si>
    <t>сетов</t>
  </si>
  <si>
    <t>штук</t>
  </si>
  <si>
    <t>Размер/Size</t>
  </si>
  <si>
    <t>Вес/Weigh
кг</t>
  </si>
  <si>
    <t>Бирюзово-синий/ Blue turquoise</t>
  </si>
  <si>
    <t>Фиолетовый/ Purple</t>
  </si>
  <si>
    <t>фактура дерева/
wood</t>
  </si>
  <si>
    <t>Маджента/
Magenta</t>
  </si>
  <si>
    <t>Оранжевый/
Orange</t>
  </si>
  <si>
    <t>Общий вес/Total weight</t>
  </si>
  <si>
    <t>TP</t>
  </si>
  <si>
    <t>с уч скидки</t>
  </si>
  <si>
    <t>фактура дерева</t>
  </si>
  <si>
    <t>маджента</t>
  </si>
  <si>
    <t>оранжевый</t>
  </si>
  <si>
    <t>Серия: TR</t>
  </si>
  <si>
    <t>TR 36.6 DT</t>
  </si>
  <si>
    <t>S</t>
  </si>
  <si>
    <t>TR 36.6</t>
  </si>
  <si>
    <t>XXS</t>
  </si>
  <si>
    <t>XS</t>
  </si>
  <si>
    <t>M</t>
  </si>
  <si>
    <t>L</t>
  </si>
  <si>
    <t>TR 45 DT</t>
  </si>
  <si>
    <t>TR 45</t>
  </si>
  <si>
    <t>XХS</t>
  </si>
  <si>
    <t>XL</t>
  </si>
  <si>
    <t>TR 60 DT</t>
  </si>
  <si>
    <t>TR 60</t>
  </si>
  <si>
    <t>TR 45 90d DT</t>
  </si>
  <si>
    <t>TR 45 90d</t>
  </si>
  <si>
    <t>Серия: TR Long</t>
  </si>
  <si>
    <t>TR 36.6 Long DT</t>
  </si>
  <si>
    <t>TR 36.6 Long</t>
  </si>
  <si>
    <t>TR 45 Long DT</t>
  </si>
  <si>
    <t>TR 45 Long</t>
  </si>
  <si>
    <t>TR 60 Long DT</t>
  </si>
  <si>
    <t>TR 60 Long</t>
  </si>
  <si>
    <t>TR 45 Long 90d DT</t>
  </si>
  <si>
    <t>TR 45 Long 90d</t>
  </si>
  <si>
    <t>Серия: TT</t>
  </si>
  <si>
    <t>TT 25 DT</t>
  </si>
  <si>
    <t>TT 25</t>
  </si>
  <si>
    <t>TT 45 DT</t>
  </si>
  <si>
    <t>TT 45</t>
  </si>
  <si>
    <t>М</t>
  </si>
  <si>
    <t>TT 60 DT</t>
  </si>
  <si>
    <t>TT 60</t>
  </si>
  <si>
    <t>TT 75 DT</t>
  </si>
  <si>
    <t>TT 75</t>
  </si>
  <si>
    <t>Серия: Two side</t>
  </si>
  <si>
    <t>Two side 45 LS DT</t>
  </si>
  <si>
    <t>Two side 45 LS</t>
  </si>
  <si>
    <t>Two side 45 RS DT</t>
  </si>
  <si>
    <t>Two side 45 RS</t>
  </si>
  <si>
    <t>Two side 60 LS DT</t>
  </si>
  <si>
    <t>Two side 60 LS</t>
  </si>
  <si>
    <t>Two side 60 RS DT</t>
  </si>
  <si>
    <t>Two side 60 RS</t>
  </si>
  <si>
    <t>Two side 75 LS DT</t>
  </si>
  <si>
    <t>Two side 75 LS</t>
  </si>
  <si>
    <t>Two side 75 RS DT</t>
  </si>
  <si>
    <t>Two side 75 RS</t>
  </si>
  <si>
    <t>Two side 75 R</t>
  </si>
  <si>
    <t>Серия: Flat</t>
  </si>
  <si>
    <t>Flat 3 DT</t>
  </si>
  <si>
    <t>Flat 3</t>
  </si>
  <si>
    <t>Flat 4 DT</t>
  </si>
  <si>
    <t>Flat 4</t>
  </si>
  <si>
    <t>Flat 5 DT</t>
  </si>
  <si>
    <t>Flat 5</t>
  </si>
  <si>
    <t>Flat 6 DT</t>
  </si>
  <si>
    <t>Flat 6</t>
  </si>
  <si>
    <t>XXL</t>
  </si>
  <si>
    <t>Серия: Quadro</t>
  </si>
  <si>
    <t>Quadro 30/65 DT</t>
  </si>
  <si>
    <t>Quadro 30/65</t>
  </si>
  <si>
    <t>Quadro 45 DT</t>
  </si>
  <si>
    <t>Quadro 45</t>
  </si>
  <si>
    <t>Quadro 60 DT</t>
  </si>
  <si>
    <t>Quadro 60</t>
  </si>
  <si>
    <t>Quadro cut DT</t>
  </si>
  <si>
    <t>Quadro cut</t>
  </si>
  <si>
    <t>Серия: Wing</t>
  </si>
  <si>
    <t>Wing 25/45 DT</t>
  </si>
  <si>
    <t>Wing 25/45</t>
  </si>
  <si>
    <t>Wing 25/60 DT</t>
  </si>
  <si>
    <t>Wing 25/60</t>
  </si>
  <si>
    <t>Wing 45/45 DT</t>
  </si>
  <si>
    <t>Wing 45/45</t>
  </si>
  <si>
    <t>Wing 45/60 DT</t>
  </si>
  <si>
    <t>Wing 45/60</t>
  </si>
  <si>
    <t>Серия: Dragon eye</t>
  </si>
  <si>
    <t>Dragon eye single</t>
  </si>
  <si>
    <t>Dragon eye single DT</t>
  </si>
  <si>
    <t>Dragon eye Set</t>
  </si>
  <si>
    <t>Dragon eye Set DT</t>
  </si>
  <si>
    <t>Серия: Unity</t>
  </si>
  <si>
    <t>Unity S single</t>
  </si>
  <si>
    <t>Unity M single</t>
  </si>
  <si>
    <t>Unity designer tee</t>
  </si>
  <si>
    <t>Unity designer prism</t>
  </si>
  <si>
    <t>Unity designer branch</t>
  </si>
  <si>
    <t>Unity designer edge</t>
  </si>
  <si>
    <t>Unity S Set</t>
  </si>
  <si>
    <t>Unity M Set</t>
  </si>
  <si>
    <t>Серия: Prizma</t>
  </si>
  <si>
    <t>Prizma 45</t>
  </si>
  <si>
    <t>Prizma 45 DT</t>
  </si>
  <si>
    <t>Prizma step</t>
  </si>
  <si>
    <t>Prizma step DT</t>
  </si>
  <si>
    <t>Prizma one</t>
  </si>
  <si>
    <t>Prizma one DT</t>
  </si>
  <si>
    <t>Prizma two LS</t>
  </si>
  <si>
    <t xml:space="preserve">Prizma two LS DT </t>
  </si>
  <si>
    <t>Prizma two RS</t>
  </si>
  <si>
    <t>Prizma two RS DT</t>
  </si>
  <si>
    <t>Diamond G</t>
  </si>
  <si>
    <t>Diamond G DT</t>
  </si>
  <si>
    <t>Turtle</t>
  </si>
  <si>
    <t>Turtle DT</t>
  </si>
  <si>
    <t>Pinch</t>
  </si>
  <si>
    <t>Pinch DT</t>
  </si>
  <si>
    <t>Twenty-five</t>
  </si>
  <si>
    <t>Twenty-five DT</t>
  </si>
  <si>
    <t>Серия: Honey</t>
  </si>
  <si>
    <t>Honey</t>
  </si>
  <si>
    <t>Honey DT</t>
  </si>
  <si>
    <t>Honey board</t>
  </si>
  <si>
    <t>Honey board DT</t>
  </si>
  <si>
    <t>Honey super flat</t>
  </si>
  <si>
    <t>Honey super flat DT</t>
  </si>
  <si>
    <t>Honey 20/70</t>
  </si>
  <si>
    <t>Honey 20/70 DT</t>
  </si>
  <si>
    <t>Honey 45</t>
  </si>
  <si>
    <t>Honey 45 TD</t>
  </si>
  <si>
    <t>Honey active</t>
  </si>
  <si>
    <t>Honey active DT</t>
  </si>
  <si>
    <t>Honey normal</t>
  </si>
  <si>
    <t>Honey normal DT</t>
  </si>
  <si>
    <t>Honey monster</t>
  </si>
  <si>
    <t>Honey monster DT</t>
  </si>
  <si>
    <t>Серия: Diamond</t>
  </si>
  <si>
    <t xml:space="preserve">Diamond Classic </t>
  </si>
  <si>
    <t>Diamond Classic</t>
  </si>
  <si>
    <t>Diamond Classic DT</t>
  </si>
  <si>
    <t xml:space="preserve">Diamond Long </t>
  </si>
  <si>
    <t>Diamond Long DT</t>
  </si>
  <si>
    <t>Diamond Classic Flat</t>
  </si>
  <si>
    <t>Diamond Classic Flat DT</t>
  </si>
  <si>
    <t>Diamond Long Flat</t>
  </si>
  <si>
    <t>Diamond Long Flat DT</t>
  </si>
  <si>
    <t>Серия: Tristar</t>
  </si>
  <si>
    <t>Tristar 45</t>
  </si>
  <si>
    <t>Tristar 45 S Set</t>
  </si>
  <si>
    <t>Tristar 45 M Set</t>
  </si>
  <si>
    <t>Tristar 45 L Set</t>
  </si>
  <si>
    <t>Ораньжевый/
Orage</t>
  </si>
  <si>
    <t>Holds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</si>
</sst>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_-* #,##0.00\ &quot;₽&quot;_-;\-* #,##0.00\ &quot;₽&quot;_-;_-* &quot;-&quot;??\ &quot;₽&quot;_-;_-@"/>
    <numFmt numFmtId="165" formatCode="_-[$€-2]\ * #,##0.00_-;\-[$€-2]\ * #,##0.00_-;_-[$€-2]\ * &quot;-&quot;??_-;_-@"/>
    <numFmt numFmtId="166" formatCode="#,##0.0000\ &quot;₽&quot;"/>
    <numFmt numFmtId="167" formatCode="_-* #,##0\ [$€-1]_-;\-* #,##0\ [$€-1]_-;_-* &quot;-&quot;\ [$€-1]_-;_-@"/>
    <numFmt numFmtId="168" formatCode="_-[$€-2]\ * #,##0_-;\-[$€-2]\ * #,##0_-;_-[$€-2]\ * &quot;-&quot;??_-;_-@"/>
    <numFmt numFmtId="169" formatCode="#,##0.00\ [$₽-419]"/>
    <numFmt numFmtId="170" formatCode="#,##0.00\ [$€-1]"/>
    <numFmt numFmtId="171" formatCode="0.0"/>
  </numFmts>
  <fonts count="140">
    <font>
      <sz val="10.0"/>
      <color rgb="FF000000"/>
      <name val="Arial"/>
      <scheme val="minor"/>
    </font>
    <font>
      <sz val="16.0"/>
      <color rgb="FF000000"/>
      <name val="Calibri"/>
    </font>
    <font>
      <sz val="11.0"/>
      <color rgb="FF000000"/>
      <name val="Calibri"/>
    </font>
    <font>
      <b/>
      <sz val="11.0"/>
      <color rgb="FF000000"/>
      <name val="Calibri"/>
    </font>
    <font/>
    <font>
      <b/>
      <sz val="10.0"/>
      <color rgb="FF000000"/>
      <name val="Arial"/>
    </font>
    <font>
      <b/>
      <sz val="12.0"/>
      <color/>
      <name val="Calibri"/>
    </font>
    <font>
      <b/>
      <sz val="14.0"/>
      <color/>
      <name val="Calibri"/>
    </font>
    <font>
      <b/>
      <sz val="12.0"/>
      <color rgb="FF000000"/>
      <name val="Arial"/>
    </font>
    <font>
      <b/>
      <sz val="11.0"/>
      <color rgb="FF000000"/>
      <name val="Arial"/>
    </font>
    <font>
      <b/>
      <sz val="12.0"/>
      <name val="Arial"/>
    </font>
    <font>
      <b/>
      <sz val="12.0"/>
      <color/>
      <name val="Arial"/>
    </font>
    <font>
      <sz val="10.0"/>
      <color rgb="FF000000"/>
      <name val="Arial"/>
    </font>
    <font>
      <sz val="12.0"/>
      <color rgb="FF000000"/>
      <name val="Arial"/>
    </font>
    <font>
      <sz val="12.0"/>
      <color/>
      <name val="Arial"/>
    </font>
    <font>
      <sz val="12.0"/>
      <name val="Arial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b/>
      <sz val="12.0"/>
      <color rgb="FF000000"/>
      <name val="Calibri"/>
    </font>
    <font>
      <b/>
      <sz val="8.0"/>
      <color rgb="FF000000"/>
      <name val="Arial"/>
    </font>
    <font>
      <b/>
      <sz val="24.0"/>
      <color/>
      <name val="Arial"/>
    </font>
    <font>
      <b/>
      <sz val="18.0"/>
      <color/>
      <name val="Arial"/>
    </font>
    <font>
      <b/>
      <sz val="16.0"/>
      <color rgb="FF0070C0"/>
      <name val="Arial"/>
    </font>
    <font>
      <u/>
      <sz val="12.0"/>
      <name val="Arial"/>
    </font>
    <font>
      <u/>
      <sz val="12.0"/>
      <name val="Arial"/>
    </font>
    <font>
      <b/>
      <u/>
      <sz val="16.0"/>
      <color rgb="FF0070C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name val="Arial"/>
    </font>
    <font>
      <u/>
      <sz val="12.0"/>
      <name val="Arial"/>
    </font>
    <font>
      <b/>
      <u/>
      <sz val="16.0"/>
      <color rgb="FF0070C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 rgb="FF000000"/>
      <name val="Arial"/>
    </font>
    <font>
      <u/>
      <sz val="12.0"/>
      <name val="Arial"/>
    </font>
    <font>
      <u/>
      <sz val="12.0"/>
      <color rgb="FF0563C1"/>
      <name val="Arial"/>
    </font>
    <font>
      <b/>
      <u/>
      <sz val="12.0"/>
      <color rgb="FF000000"/>
      <name val="Arial"/>
    </font>
    <font>
      <u/>
      <sz val="12.0"/>
      <name val="Arial"/>
    </font>
    <font>
      <u/>
      <sz val="12.0"/>
      <color rgb="FF0563C1"/>
      <name val="Arial"/>
    </font>
    <font>
      <u/>
      <sz val="22.0"/>
      <color rgb="FFFF0000"/>
      <name val="Arial"/>
    </font>
    <font>
      <u/>
      <sz val="22.0"/>
      <color rgb="FFFF0000"/>
      <name val="Arial"/>
    </font>
    <font>
      <u/>
      <sz val="12.0"/>
      <color rgb="FF000000"/>
      <name val="Arial"/>
    </font>
    <font>
      <u/>
      <sz val="22.0"/>
      <color rgb="FFFF0000"/>
      <name val="Arial"/>
    </font>
    <font>
      <u/>
      <sz val="12.0"/>
      <color rgb="FF000000"/>
      <name val="Arial"/>
    </font>
    <font>
      <u/>
      <sz val="12.0"/>
      <color rgb="FF0563C1"/>
      <name val="Arial"/>
    </font>
    <font>
      <u/>
      <sz val="12.0"/>
      <color rgb="FF0563C1"/>
      <name val="Arial"/>
    </font>
    <font>
      <sz val="10.0"/>
      <name val="Arial"/>
    </font>
    <font>
      <u/>
      <sz val="12.0"/>
      <name val="Arial"/>
    </font>
    <font>
      <u/>
      <sz val="12.0"/>
      <name val="Arial"/>
    </font>
    <font>
      <u/>
      <sz val="12.0"/>
      <color rgb="FF0563C1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/>
      <name val="Arial"/>
    </font>
    <font>
      <u/>
      <sz val="12.0"/>
      <name val="Arial"/>
    </font>
    <font>
      <u/>
      <sz val="12.0"/>
      <color rgb="FF000000"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b/>
      <u/>
      <sz val="26.0"/>
      <color rgb="FFFF99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28.0"/>
      <color rgb="FFFF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name val="Arial"/>
    </font>
    <font>
      <u/>
      <sz val="28.0"/>
      <color rgb="FFFF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name val="Arial"/>
    </font>
    <font>
      <u/>
      <sz val="12.0"/>
      <color rgb="FF0563C1"/>
      <name val="Arial"/>
    </font>
    <font>
      <u/>
      <sz val="12.0"/>
      <name val="Arial"/>
    </font>
    <font>
      <u/>
      <sz val="12.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 rgb="FF000000"/>
      <name val="Arial"/>
    </font>
    <font>
      <b/>
      <sz val="26.0"/>
      <color rgb="FFFF9900"/>
      <name val="Arial"/>
    </font>
    <font>
      <u/>
      <sz val="28.0"/>
      <color rgb="FFFF0000"/>
      <name val="Arial"/>
    </font>
    <font>
      <u/>
      <sz val="28.0"/>
      <color rgb="FFFF0000"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 rgb="FF000000"/>
      <name val="Arial"/>
    </font>
    <font>
      <u/>
      <sz val="12.0"/>
      <color/>
      <name val="Arial"/>
    </font>
    <font>
      <u/>
      <sz val="12.0"/>
      <color/>
      <name val="Arial"/>
    </font>
    <font>
      <u/>
      <sz val="12.0"/>
      <color rgb="FF000000"/>
      <name val="Arial"/>
    </font>
    <font>
      <u/>
      <sz val="12.0"/>
      <name val="Arial"/>
    </font>
    <font>
      <u/>
      <sz val="12.0"/>
      <name val="Arial"/>
    </font>
    <font>
      <u/>
      <sz val="12.0"/>
      <color/>
      <name val="Arial"/>
    </font>
    <font>
      <u/>
      <sz val="12.0"/>
      <name val="Arial"/>
    </font>
    <font>
      <u/>
      <sz val="12.0"/>
      <color/>
      <name val="Arial"/>
    </font>
    <font>
      <u/>
      <sz val="12.0"/>
      <color rgb="FF0563C1"/>
      <name val="Arial"/>
    </font>
    <font>
      <u/>
      <sz val="12.0"/>
      <color rgb="FF0563C1"/>
      <name val="Arial"/>
    </font>
    <font>
      <u/>
      <sz val="12.0"/>
      <color rgb="FF0563C1"/>
      <name val="Arial"/>
    </font>
    <font>
      <sz val="11.0"/>
      <color rgb="FF000000"/>
      <name val="Arial"/>
    </font>
    <font>
      <u/>
      <sz val="12.0"/>
      <color rgb="FF0563C1"/>
      <name val="Arial"/>
    </font>
    <font>
      <u/>
      <sz val="12.0"/>
      <color rgb="FF0563C1"/>
      <name val="Arial"/>
    </font>
    <font>
      <u/>
      <sz val="12.0"/>
      <color rgb="FF0563C1"/>
      <name val="Arial"/>
    </font>
    <font>
      <u/>
      <sz val="12.0"/>
      <color rgb="FF0563C1"/>
      <name val="Arial"/>
    </font>
    <font>
      <u/>
      <sz val="12.0"/>
      <color rgb="FF0563C1"/>
      <name val="Arial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2.0"/>
      <color rgb="FF0000FF"/>
      <name val="Arial"/>
    </font>
  </fonts>
  <fills count="26">
    <fill>
      <patternFill patternType="none"/>
    </fill>
    <fill>
      <patternFill patternType="lightGray"/>
    </fill>
    <fill>
      <patternFill patternType="solid">
        <fgColor rgb="FFD60093"/>
        <bgColor rgb="FFD60093"/>
      </patternFill>
    </fill>
    <fill>
      <patternFill patternType="solid">
        <fgColor rgb="FF9DC3E6"/>
        <bgColor rgb="FF9DC3E6"/>
      </patternFill>
    </fill>
    <fill>
      <patternFill patternType="solid">
        <fgColor rgb="FFDEEAF6"/>
        <bgColor rgb="FFDEEAF6"/>
      </patternFill>
    </fill>
    <fill>
      <patternFill patternType="solid">
        <fgColor rgb="FF0070C0"/>
        <bgColor rgb="FF0070C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009999"/>
        <bgColor rgb="FF009999"/>
      </patternFill>
    </fill>
    <fill>
      <patternFill patternType="solid">
        <fgColor rgb="FF00B0F0"/>
        <bgColor rgb="FF00B0F0"/>
      </patternFill>
    </fill>
    <fill>
      <patternFill patternType="solid">
        <fgColor rgb="FFA365D1"/>
        <bgColor rgb="FFA365D1"/>
      </patternFill>
    </fill>
    <fill>
      <patternFill patternType="solid">
        <fgColor rgb="FF7F7F7F"/>
        <bgColor rgb="FF7F7F7F"/>
      </patternFill>
    </fill>
    <fill>
      <patternFill patternType="solid">
        <fgColor rgb="FF262626"/>
        <bgColor rgb="FF262626"/>
      </patternFill>
    </fill>
    <fill>
      <patternFill patternType="solid">
        <fgColor rgb="FFFF75FF"/>
        <bgColor rgb="FFFF75FF"/>
      </patternFill>
    </fill>
    <fill>
      <patternFill patternType="solid">
        <fgColor rgb="FFF56767"/>
        <bgColor rgb="FFF56767"/>
      </patternFill>
    </fill>
    <fill>
      <patternFill patternType="solid">
        <fgColor rgb="FFF7660D"/>
        <bgColor rgb="FFF7660D"/>
      </patternFill>
    </fill>
    <fill>
      <patternFill patternType="solid">
        <fgColor rgb="FFC5E0B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F5A79D"/>
        <bgColor rgb="FFF5A79D"/>
      </patternFill>
    </fill>
    <fill>
      <patternFill patternType="solid">
        <fgColor rgb="FFFBE4D5"/>
        <bgColor rgb="FFFBE4D5"/>
      </patternFill>
    </fill>
    <fill>
      <patternFill patternType="solid">
        <fgColor rgb="FFFD4D98"/>
        <bgColor rgb="FFFD4D98"/>
      </patternFill>
    </fill>
    <fill>
      <patternFill patternType="solid">
        <fgColor rgb="FFFFC000"/>
        <bgColor rgb="FFFFC000"/>
      </patternFill>
    </fill>
    <fill>
      <patternFill patternType="solid">
        <fgColor rgb="FFFEB0D1"/>
        <bgColor rgb="FFFEB0D1"/>
      </patternFill>
    </fill>
    <fill>
      <patternFill patternType="solid">
        <fgColor rgb="FFFFD965"/>
        <bgColor rgb="FFFFD965"/>
      </patternFill>
    </fill>
  </fills>
  <borders count="126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</border>
    <border>
      <left style="thin">
        <color rgb="FF000000"/>
      </left>
      <right/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44546A"/>
      </left>
      <right style="thin">
        <color rgb="FF44546A"/>
      </right>
      <top/>
      <bottom style="thin">
        <color rgb="FF44546A"/>
      </bottom>
    </border>
    <border>
      <left style="thin">
        <color rgb="FF44546A"/>
      </left>
      <right style="thin">
        <color rgb="FF44546A"/>
      </right>
      <top/>
      <bottom/>
    </border>
    <border>
      <left style="thin">
        <color rgb="FF44546A"/>
      </left>
      <right style="thin">
        <color rgb="FF44546A"/>
      </right>
      <top style="thin">
        <color rgb="FF44546A"/>
      </top>
      <bottom style="thin">
        <color rgb="FF44546A"/>
      </bottom>
    </border>
    <border>
      <left style="thin">
        <color rgb="FF44546A"/>
      </left>
      <right style="thin">
        <color rgb="FF44546A"/>
      </right>
      <top style="thin">
        <color rgb="FF44546A"/>
      </top>
      <bottom/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thin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top style="medium">
        <color rgb="FF000000"/>
      </top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44546A"/>
      </left>
      <right/>
      <top/>
      <bottom style="thin">
        <color rgb="FF44546A"/>
      </bottom>
    </border>
    <border>
      <right style="thin">
        <color rgb="FF44546A"/>
      </right>
      <bottom style="thin">
        <color rgb="FF44546A"/>
      </bottom>
    </border>
    <border>
      <left style="thin">
        <color rgb="FF44546A"/>
      </left>
      <right style="thin">
        <color rgb="FF44546A"/>
      </right>
      <bottom style="thin">
        <color rgb="FF44546A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262626"/>
      </right>
      <top style="medium">
        <color rgb="FF000000"/>
      </top>
    </border>
    <border>
      <left style="thin">
        <color rgb="FF262626"/>
      </left>
      <right style="thin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/>
      <bottom/>
    </border>
    <border>
      <left style="medium">
        <color rgb="FF000000"/>
      </left>
      <right style="thin">
        <color rgb="FF262626"/>
      </right>
      <top style="medium">
        <color rgb="FF000000"/>
      </top>
      <bottom style="thin">
        <color rgb="FF262626"/>
      </bottom>
    </border>
    <border>
      <left style="thin">
        <color rgb="FF262626"/>
      </left>
      <right style="thin">
        <color rgb="FF262626"/>
      </right>
      <top style="medium">
        <color rgb="FF000000"/>
      </top>
      <bottom style="thin">
        <color rgb="FF262626"/>
      </bottom>
    </border>
    <border>
      <left style="thin">
        <color rgb="FF262626"/>
      </left>
      <right/>
      <top style="medium">
        <color rgb="FF000000"/>
      </top>
      <bottom style="thin">
        <color rgb="FF262626"/>
      </bottom>
    </border>
    <border>
      <left style="thin">
        <color rgb="FF262626"/>
      </left>
      <right style="medium">
        <color rgb="FF000000"/>
      </right>
      <top style="medium">
        <color rgb="FF000000"/>
      </top>
      <bottom style="thin">
        <color rgb="FF262626"/>
      </bottom>
    </border>
    <border>
      <left style="medium">
        <color rgb="FF000000"/>
      </left>
      <right style="thin">
        <color rgb="FF262626"/>
      </right>
      <top style="thin">
        <color rgb="FF262626"/>
      </top>
    </border>
    <border>
      <left style="thin">
        <color rgb="FF262626"/>
      </left>
      <right/>
      <top style="thin">
        <color rgb="FF262626"/>
      </top>
      <bottom/>
    </border>
    <border>
      <right style="medium">
        <color rgb="FF000000"/>
      </right>
    </border>
    <border>
      <left style="thin">
        <color rgb="FF262626"/>
      </left>
      <right/>
      <top/>
      <bottom/>
    </border>
    <border>
      <left style="thin">
        <color rgb="FF262626"/>
      </left>
      <right/>
      <top/>
      <bottom style="medium">
        <color rgb="FF000000"/>
      </bottom>
    </border>
    <border>
      <left style="thin">
        <color rgb="FF262626"/>
      </left>
      <right style="thin">
        <color rgb="FF262626"/>
      </right>
      <top style="thin">
        <color rgb="FF262626"/>
      </top>
      <bottom/>
    </border>
    <border>
      <left style="thin">
        <color rgb="FF262626"/>
      </left>
      <right style="thin">
        <color rgb="FF262626"/>
      </right>
      <top style="thin">
        <color rgb="FF262626"/>
      </top>
      <bottom style="thin">
        <color rgb="FF262626"/>
      </bottom>
    </border>
    <border>
      <left style="thin">
        <color rgb="FF262626"/>
      </left>
      <right/>
      <top style="thin">
        <color rgb="FF262626"/>
      </top>
      <bottom style="thin">
        <color rgb="FF262626"/>
      </bottom>
    </border>
    <border>
      <left style="thin">
        <color rgb="FF262626"/>
      </left>
      <right style="medium">
        <color rgb="FF000000"/>
      </right>
      <top style="thin">
        <color rgb="FF262626"/>
      </top>
      <bottom style="thin">
        <color rgb="FF262626"/>
      </bottom>
    </border>
    <border>
      <left style="thin">
        <color rgb="FF262626"/>
      </left>
      <right style="thin">
        <color rgb="FF262626"/>
      </right>
      <top/>
      <bottom/>
    </border>
    <border>
      <left style="medium">
        <color rgb="FF000000"/>
      </left>
      <right style="thin">
        <color rgb="FF262626"/>
      </right>
      <top style="thin">
        <color rgb="FF262626"/>
      </top>
      <bottom style="medium">
        <color rgb="FF000000"/>
      </bottom>
    </border>
    <border>
      <left style="thin">
        <color rgb="FF262626"/>
      </left>
      <right style="thin">
        <color rgb="FF262626"/>
      </right>
      <top/>
      <bottom style="medium">
        <color rgb="FF000000"/>
      </bottom>
    </border>
    <border>
      <left style="thin">
        <color rgb="FF262626"/>
      </left>
      <right style="thin">
        <color rgb="FF262626"/>
      </right>
      <top style="thin">
        <color rgb="FF262626"/>
      </top>
      <bottom style="medium">
        <color rgb="FF000000"/>
      </bottom>
    </border>
    <border>
      <left style="thin">
        <color rgb="FF262626"/>
      </left>
      <right/>
      <top style="thin">
        <color rgb="FF262626"/>
      </top>
      <bottom style="medium">
        <color rgb="FF000000"/>
      </bottom>
    </border>
    <border>
      <left style="thin">
        <color rgb="FF262626"/>
      </left>
      <right style="medium">
        <color rgb="FF000000"/>
      </right>
      <top style="thin">
        <color rgb="FF262626"/>
      </top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/>
      <right/>
      <top style="thin">
        <color rgb="FF000000"/>
      </top>
      <bottom/>
    </border>
    <border>
      <right style="medium">
        <color rgb="FF000000"/>
      </right>
      <top style="thin">
        <color rgb="FF000000"/>
      </top>
    </border>
    <border>
      <left/>
      <right/>
      <top/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/>
      <right style="medium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71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shrinkToFit="0" vertical="center" wrapText="1"/>
    </xf>
    <xf borderId="0" fillId="0" fontId="2" numFmtId="0" xfId="0" applyFont="1"/>
    <xf borderId="1" fillId="2" fontId="1" numFmtId="0" xfId="0" applyAlignment="1" applyBorder="1" applyFill="1" applyFont="1">
      <alignment horizontal="right" shrinkToFit="0" vertical="center" wrapText="1"/>
    </xf>
    <xf borderId="2" fillId="3" fontId="3" numFmtId="0" xfId="0" applyAlignment="1" applyBorder="1" applyFill="1" applyFont="1">
      <alignment horizontal="center" vertical="center"/>
    </xf>
    <xf borderId="3" fillId="0" fontId="4" numFmtId="0" xfId="0" applyBorder="1" applyFont="1"/>
    <xf borderId="4" fillId="0" fontId="4" numFmtId="0" xfId="0" applyBorder="1" applyFont="1"/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4" fontId="2" numFmtId="0" xfId="0" applyAlignment="1" applyBorder="1" applyFill="1" applyFont="1">
      <alignment horizontal="center" shrinkToFit="0" vertical="center" wrapText="1"/>
    </xf>
    <xf borderId="9" fillId="0" fontId="2" numFmtId="0" xfId="0" applyAlignment="1" applyBorder="1" applyFont="1">
      <alignment horizontal="center" shrinkToFit="0" vertical="center" wrapText="1"/>
    </xf>
    <xf borderId="10" fillId="0" fontId="4" numFmtId="0" xfId="0" applyBorder="1" applyFont="1"/>
    <xf borderId="11" fillId="0" fontId="4" numFmtId="0" xfId="0" applyBorder="1" applyFont="1"/>
    <xf borderId="8" fillId="4" fontId="2" numFmtId="0" xfId="0" applyAlignment="1" applyBorder="1" applyFont="1">
      <alignment horizontal="center" vertical="center"/>
    </xf>
    <xf borderId="9" fillId="0" fontId="2" numFmtId="0" xfId="0" applyAlignment="1" applyBorder="1" applyFont="1">
      <alignment horizontal="center" vertical="center"/>
    </xf>
    <xf borderId="8" fillId="4" fontId="2" numFmtId="0" xfId="0" applyAlignment="1" applyBorder="1" applyFont="1">
      <alignment horizontal="center"/>
    </xf>
    <xf borderId="9" fillId="0" fontId="2" numFmtId="0" xfId="0" applyAlignment="1" applyBorder="1" applyFont="1">
      <alignment horizontal="center"/>
    </xf>
    <xf borderId="0" fillId="0" fontId="2" numFmtId="0" xfId="0" applyAlignment="1" applyFont="1">
      <alignment horizontal="center"/>
    </xf>
    <xf borderId="12" fillId="4" fontId="2" numFmtId="0" xfId="0" applyAlignment="1" applyBorder="1" applyFont="1">
      <alignment horizontal="center"/>
    </xf>
    <xf borderId="13" fillId="4" fontId="3" numFmtId="0" xfId="0" applyAlignment="1" applyBorder="1" applyFont="1">
      <alignment horizontal="center" shrinkToFit="0" vertical="center" wrapText="1"/>
    </xf>
    <xf borderId="14" fillId="0" fontId="4" numFmtId="0" xfId="0" applyBorder="1" applyFont="1"/>
    <xf borderId="15" fillId="4" fontId="5" numFmtId="0" xfId="0" applyAlignment="1" applyBorder="1" applyFont="1">
      <alignment horizontal="center" shrinkToFit="0" vertical="center" wrapText="1"/>
    </xf>
    <xf borderId="16" fillId="4" fontId="3" numFmtId="0" xfId="0" applyAlignment="1" applyBorder="1" applyFont="1">
      <alignment horizontal="center" shrinkToFit="0" vertical="center" wrapText="1"/>
    </xf>
    <xf borderId="17" fillId="4" fontId="2" numFmtId="0" xfId="0" applyAlignment="1" applyBorder="1" applyFont="1">
      <alignment horizontal="left"/>
    </xf>
    <xf borderId="18" fillId="0" fontId="2" numFmtId="0" xfId="0" applyAlignment="1" applyBorder="1" applyFont="1">
      <alignment horizontal="center"/>
    </xf>
    <xf borderId="19" fillId="0" fontId="2" numFmtId="0" xfId="0" applyAlignment="1" applyBorder="1" applyFont="1">
      <alignment horizontal="center"/>
    </xf>
    <xf borderId="19" fillId="0" fontId="2" numFmtId="164" xfId="0" applyBorder="1" applyFont="1" applyNumberFormat="1"/>
    <xf borderId="19" fillId="0" fontId="2" numFmtId="165" xfId="0" applyBorder="1" applyFont="1" applyNumberFormat="1"/>
    <xf borderId="20" fillId="0" fontId="2" numFmtId="2" xfId="0" applyAlignment="1" applyBorder="1" applyFont="1" applyNumberFormat="1">
      <alignment horizontal="center"/>
    </xf>
    <xf borderId="21" fillId="0" fontId="2" numFmtId="0" xfId="0" applyAlignment="1" applyBorder="1" applyFont="1">
      <alignment horizontal="center"/>
    </xf>
    <xf borderId="8" fillId="0" fontId="2" numFmtId="0" xfId="0" applyAlignment="1" applyBorder="1" applyFont="1">
      <alignment horizontal="center"/>
    </xf>
    <xf borderId="8" fillId="0" fontId="2" numFmtId="164" xfId="0" applyBorder="1" applyFont="1" applyNumberFormat="1"/>
    <xf borderId="8" fillId="0" fontId="2" numFmtId="165" xfId="0" applyBorder="1" applyFont="1" applyNumberFormat="1"/>
    <xf borderId="22" fillId="0" fontId="2" numFmtId="2" xfId="0" applyAlignment="1" applyBorder="1" applyFont="1" applyNumberFormat="1">
      <alignment horizontal="center"/>
    </xf>
    <xf borderId="17" fillId="5" fontId="6" numFmtId="0" xfId="0" applyAlignment="1" applyBorder="1" applyFill="1" applyFont="1">
      <alignment horizontal="left"/>
    </xf>
    <xf borderId="21" fillId="5" fontId="7" numFmtId="0" xfId="0" applyAlignment="1" applyBorder="1" applyFont="1">
      <alignment horizontal="center"/>
    </xf>
    <xf borderId="8" fillId="5" fontId="6" numFmtId="0" xfId="0" applyAlignment="1" applyBorder="1" applyFont="1">
      <alignment horizontal="center"/>
    </xf>
    <xf borderId="8" fillId="5" fontId="6" numFmtId="164" xfId="0" applyBorder="1" applyFont="1" applyNumberFormat="1"/>
    <xf borderId="8" fillId="5" fontId="6" numFmtId="165" xfId="0" applyBorder="1" applyFont="1" applyNumberFormat="1"/>
    <xf borderId="22" fillId="5" fontId="6" numFmtId="2" xfId="0" applyAlignment="1" applyBorder="1" applyFont="1" applyNumberFormat="1">
      <alignment horizontal="center"/>
    </xf>
    <xf borderId="0" fillId="0" fontId="2" numFmtId="164" xfId="0" applyFont="1" applyNumberFormat="1"/>
    <xf borderId="23" fillId="5" fontId="6" numFmtId="0" xfId="0" applyAlignment="1" applyBorder="1" applyFont="1">
      <alignment horizontal="left"/>
    </xf>
    <xf borderId="24" fillId="5" fontId="7" numFmtId="0" xfId="0" applyAlignment="1" applyBorder="1" applyFont="1">
      <alignment horizontal="center"/>
    </xf>
    <xf borderId="25" fillId="0" fontId="4" numFmtId="0" xfId="0" applyBorder="1" applyFont="1"/>
    <xf borderId="26" fillId="5" fontId="6" numFmtId="9" xfId="0" applyAlignment="1" applyBorder="1" applyFont="1" applyNumberFormat="1">
      <alignment horizontal="center"/>
    </xf>
    <xf borderId="26" fillId="5" fontId="6" numFmtId="164" xfId="0" applyBorder="1" applyFont="1" applyNumberFormat="1"/>
    <xf borderId="26" fillId="5" fontId="6" numFmtId="165" xfId="0" applyBorder="1" applyFont="1" applyNumberFormat="1"/>
    <xf borderId="27" fillId="5" fontId="6" numFmtId="0" xfId="0" applyAlignment="1" applyBorder="1" applyFont="1">
      <alignment horizontal="center"/>
    </xf>
    <xf borderId="10" fillId="0" fontId="2" numFmtId="14" xfId="0" applyAlignment="1" applyBorder="1" applyFont="1" applyNumberFormat="1">
      <alignment horizontal="center"/>
    </xf>
    <xf borderId="9" fillId="0" fontId="2" numFmtId="166" xfId="0" applyAlignment="1" applyBorder="1" applyFont="1" applyNumberFormat="1">
      <alignment horizontal="center" shrinkToFit="0" wrapText="1"/>
    </xf>
    <xf borderId="0" fillId="0" fontId="3" numFmtId="0" xfId="0" applyFont="1"/>
    <xf borderId="12" fillId="4" fontId="3" numFmtId="0" xfId="0" applyAlignment="1" applyBorder="1" applyFont="1">
      <alignment horizontal="center" vertical="center"/>
    </xf>
    <xf borderId="26" fillId="5" fontId="6" numFmtId="0" xfId="0" applyAlignment="1" applyBorder="1" applyFont="1">
      <alignment horizontal="center"/>
    </xf>
    <xf borderId="27" fillId="5" fontId="6" numFmtId="2" xfId="0" applyAlignment="1" applyBorder="1" applyFont="1" applyNumberFormat="1">
      <alignment horizontal="center"/>
    </xf>
    <xf borderId="28" fillId="0" fontId="8" numFmtId="0" xfId="0" applyAlignment="1" applyBorder="1" applyFont="1">
      <alignment horizontal="center" shrinkToFit="0" vertical="center" wrapText="1"/>
    </xf>
    <xf borderId="29" fillId="0" fontId="8" numFmtId="0" xfId="0" applyAlignment="1" applyBorder="1" applyFont="1">
      <alignment horizontal="center" shrinkToFit="0" vertical="center" wrapText="1"/>
    </xf>
    <xf borderId="29" fillId="0" fontId="8" numFmtId="0" xfId="0" applyAlignment="1" applyBorder="1" applyFont="1">
      <alignment horizontal="center" shrinkToFit="0" vertical="center" wrapText="1"/>
    </xf>
    <xf borderId="30" fillId="0" fontId="8" numFmtId="0" xfId="0" applyAlignment="1" applyBorder="1" applyFont="1">
      <alignment horizontal="center" shrinkToFit="0" vertical="center" wrapText="1"/>
    </xf>
    <xf borderId="30" fillId="0" fontId="9" numFmtId="0" xfId="0" applyAlignment="1" applyBorder="1" applyFont="1">
      <alignment horizontal="center" shrinkToFit="0" vertical="center" wrapText="1"/>
    </xf>
    <xf borderId="30" fillId="6" fontId="8" numFmtId="0" xfId="0" applyAlignment="1" applyBorder="1" applyFill="1" applyFont="1">
      <alignment horizontal="center" shrinkToFit="0" vertical="center" wrapText="1"/>
    </xf>
    <xf borderId="30" fillId="7" fontId="8" numFmtId="0" xfId="0" applyAlignment="1" applyBorder="1" applyFill="1" applyFont="1">
      <alignment horizontal="center" shrinkToFit="0" vertical="center" wrapText="1"/>
    </xf>
    <xf borderId="30" fillId="8" fontId="8" numFmtId="0" xfId="0" applyAlignment="1" applyBorder="1" applyFill="1" applyFont="1">
      <alignment horizontal="center" shrinkToFit="0" vertical="center" wrapText="1"/>
    </xf>
    <xf borderId="8" fillId="9" fontId="10" numFmtId="0" xfId="0" applyAlignment="1" applyBorder="1" applyFill="1" applyFont="1">
      <alignment horizontal="center" shrinkToFit="0" vertical="center" wrapText="1"/>
    </xf>
    <xf borderId="30" fillId="10" fontId="8" numFmtId="0" xfId="0" applyAlignment="1" applyBorder="1" applyFill="1" applyFont="1">
      <alignment horizontal="center" shrinkToFit="0" vertical="center" wrapText="1"/>
    </xf>
    <xf borderId="8" fillId="5" fontId="11" numFmtId="0" xfId="0" applyAlignment="1" applyBorder="1" applyFont="1">
      <alignment horizontal="center" shrinkToFit="0" vertical="center" wrapText="1"/>
    </xf>
    <xf borderId="30" fillId="11" fontId="8" numFmtId="0" xfId="0" applyAlignment="1" applyBorder="1" applyFill="1" applyFont="1">
      <alignment horizontal="center" shrinkToFit="0" vertical="center" wrapText="1"/>
    </xf>
    <xf borderId="30" fillId="12" fontId="8" numFmtId="0" xfId="0" applyAlignment="1" applyBorder="1" applyFill="1" applyFont="1">
      <alignment horizontal="center" shrinkToFit="0" vertical="center" wrapText="1"/>
    </xf>
    <xf borderId="30" fillId="0" fontId="8" numFmtId="0" xfId="0" applyAlignment="1" applyBorder="1" applyFont="1">
      <alignment horizontal="center" shrinkToFit="0" vertical="center" wrapText="1"/>
    </xf>
    <xf borderId="30" fillId="13" fontId="11" numFmtId="0" xfId="0" applyAlignment="1" applyBorder="1" applyFill="1" applyFont="1">
      <alignment horizontal="center" shrinkToFit="0" vertical="center" wrapText="1"/>
    </xf>
    <xf borderId="30" fillId="14" fontId="10" numFmtId="0" xfId="0" applyAlignment="1" applyBorder="1" applyFill="1" applyFont="1">
      <alignment horizontal="center" shrinkToFit="0" vertical="center" wrapText="1"/>
    </xf>
    <xf borderId="31" fillId="15" fontId="10" numFmtId="0" xfId="0" applyAlignment="1" applyBorder="1" applyFill="1" applyFont="1">
      <alignment horizontal="center" shrinkToFit="0" vertical="center" wrapText="1"/>
    </xf>
    <xf borderId="30" fillId="16" fontId="8" numFmtId="0" xfId="0" applyAlignment="1" applyBorder="1" applyFill="1" applyFont="1">
      <alignment horizontal="center" shrinkToFit="0" vertical="center" wrapText="1"/>
    </xf>
    <xf borderId="32" fillId="0" fontId="8" numFmtId="0" xfId="0" applyAlignment="1" applyBorder="1" applyFont="1">
      <alignment horizontal="center" shrinkToFit="0" vertical="center" wrapText="1"/>
    </xf>
    <xf borderId="33" fillId="0" fontId="8" numFmtId="0" xfId="0" applyAlignment="1" applyBorder="1" applyFont="1">
      <alignment horizontal="center" shrinkToFit="0" vertical="center" wrapText="1"/>
    </xf>
    <xf borderId="34" fillId="0" fontId="4" numFmtId="0" xfId="0" applyBorder="1" applyFont="1"/>
    <xf borderId="35" fillId="0" fontId="4" numFmtId="0" xfId="0" applyBorder="1" applyFont="1"/>
    <xf borderId="8" fillId="0" fontId="8" numFmtId="0" xfId="0" applyAlignment="1" applyBorder="1" applyFont="1">
      <alignment horizontal="center" shrinkToFit="0" vertical="center" wrapText="1"/>
    </xf>
    <xf borderId="8" fillId="0" fontId="12" numFmtId="0" xfId="0" applyAlignment="1" applyBorder="1" applyFont="1">
      <alignment horizontal="center" shrinkToFit="0" vertical="center" wrapText="1"/>
    </xf>
    <xf borderId="8" fillId="6" fontId="13" numFmtId="0" xfId="0" applyAlignment="1" applyBorder="1" applyFont="1">
      <alignment horizontal="center" shrinkToFit="0" vertical="center" wrapText="1"/>
    </xf>
    <xf borderId="8" fillId="7" fontId="13" numFmtId="0" xfId="0" applyAlignment="1" applyBorder="1" applyFont="1">
      <alignment horizontal="center" shrinkToFit="0" vertical="center" wrapText="1"/>
    </xf>
    <xf borderId="8" fillId="8" fontId="13" numFmtId="0" xfId="0" applyAlignment="1" applyBorder="1" applyFont="1">
      <alignment horizontal="center" shrinkToFit="0" vertical="center" wrapText="1"/>
    </xf>
    <xf borderId="8" fillId="10" fontId="13" numFmtId="0" xfId="0" applyAlignment="1" applyBorder="1" applyFont="1">
      <alignment horizontal="center" shrinkToFit="0" vertical="center" wrapText="1"/>
    </xf>
    <xf borderId="8" fillId="11" fontId="13" numFmtId="0" xfId="0" applyAlignment="1" applyBorder="1" applyFont="1">
      <alignment horizontal="center" shrinkToFit="0" vertical="center" wrapText="1"/>
    </xf>
    <xf borderId="8" fillId="12" fontId="13" numFmtId="0" xfId="0" applyAlignment="1" applyBorder="1" applyFont="1">
      <alignment horizontal="center" shrinkToFit="0" vertical="center" wrapText="1"/>
    </xf>
    <xf borderId="8" fillId="0" fontId="13" numFmtId="0" xfId="0" applyAlignment="1" applyBorder="1" applyFont="1">
      <alignment horizontal="center" shrinkToFit="0" vertical="center" wrapText="1"/>
    </xf>
    <xf borderId="8" fillId="13" fontId="14" numFmtId="0" xfId="0" applyAlignment="1" applyBorder="1" applyFont="1">
      <alignment horizontal="center" shrinkToFit="0" vertical="center" wrapText="1"/>
    </xf>
    <xf borderId="8" fillId="14" fontId="15" numFmtId="0" xfId="0" applyAlignment="1" applyBorder="1" applyFont="1">
      <alignment horizontal="center" shrinkToFit="0" vertical="center" wrapText="1"/>
    </xf>
    <xf borderId="8" fillId="15" fontId="10" numFmtId="0" xfId="0" applyAlignment="1" applyBorder="1" applyFont="1">
      <alignment horizontal="center" shrinkToFit="0" vertical="center" wrapText="1"/>
    </xf>
    <xf borderId="8" fillId="16" fontId="13" numFmtId="0" xfId="0" applyAlignment="1" applyBorder="1" applyFont="1">
      <alignment horizontal="center" shrinkToFit="0" vertical="center" wrapText="1"/>
    </xf>
    <xf borderId="36" fillId="0" fontId="4" numFmtId="0" xfId="0" applyBorder="1" applyFont="1"/>
    <xf borderId="19" fillId="0" fontId="4" numFmtId="0" xfId="0" applyBorder="1" applyFont="1"/>
    <xf borderId="37" fillId="0" fontId="4" numFmtId="0" xfId="0" applyBorder="1" applyFont="1"/>
    <xf borderId="38" fillId="0" fontId="4" numFmtId="0" xfId="0" applyBorder="1" applyFont="1"/>
    <xf borderId="39" fillId="0" fontId="4" numFmtId="0" xfId="0" applyBorder="1" applyFont="1"/>
    <xf borderId="26" fillId="0" fontId="8" numFmtId="0" xfId="0" applyAlignment="1" applyBorder="1" applyFont="1">
      <alignment horizontal="center" shrinkToFit="0" vertical="center" wrapText="1"/>
    </xf>
    <xf borderId="26" fillId="0" fontId="13" numFmtId="0" xfId="0" applyAlignment="1" applyBorder="1" applyFont="1">
      <alignment horizontal="center" shrinkToFit="0" vertical="center" wrapText="1"/>
    </xf>
    <xf borderId="26" fillId="6" fontId="13" numFmtId="0" xfId="0" applyAlignment="1" applyBorder="1" applyFont="1">
      <alignment horizontal="center" shrinkToFit="0" vertical="center" wrapText="1"/>
    </xf>
    <xf borderId="26" fillId="7" fontId="13" numFmtId="0" xfId="0" applyAlignment="1" applyBorder="1" applyFont="1">
      <alignment horizontal="center" shrinkToFit="0" vertical="center" wrapText="1"/>
    </xf>
    <xf borderId="26" fillId="8" fontId="13" numFmtId="0" xfId="0" applyAlignment="1" applyBorder="1" applyFont="1">
      <alignment horizontal="center" shrinkToFit="0" vertical="center" wrapText="1"/>
    </xf>
    <xf borderId="26" fillId="10" fontId="13" numFmtId="0" xfId="0" applyAlignment="1" applyBorder="1" applyFont="1">
      <alignment horizontal="center" shrinkToFit="0" vertical="center" wrapText="1"/>
    </xf>
    <xf borderId="26" fillId="11" fontId="13" numFmtId="0" xfId="0" applyAlignment="1" applyBorder="1" applyFont="1">
      <alignment horizontal="center" shrinkToFit="0" vertical="center" wrapText="1"/>
    </xf>
    <xf borderId="26" fillId="12" fontId="13" numFmtId="0" xfId="0" applyAlignment="1" applyBorder="1" applyFont="1">
      <alignment horizontal="center" shrinkToFit="0" vertical="center" wrapText="1"/>
    </xf>
    <xf borderId="26" fillId="13" fontId="14" numFmtId="0" xfId="0" applyAlignment="1" applyBorder="1" applyFont="1">
      <alignment horizontal="center" shrinkToFit="0" vertical="center" wrapText="1"/>
    </xf>
    <xf borderId="26" fillId="14" fontId="15" numFmtId="0" xfId="0" applyAlignment="1" applyBorder="1" applyFont="1">
      <alignment horizontal="center" shrinkToFit="0" vertical="center" wrapText="1"/>
    </xf>
    <xf borderId="26" fillId="16" fontId="13" numFmtId="0" xfId="0" applyAlignment="1" applyBorder="1" applyFont="1">
      <alignment horizontal="center" shrinkToFit="0" vertical="center" wrapText="1"/>
    </xf>
    <xf borderId="26" fillId="0" fontId="8" numFmtId="0" xfId="0" applyBorder="1" applyFont="1"/>
    <xf borderId="26" fillId="0" fontId="8" numFmtId="164" xfId="0" applyBorder="1" applyFont="1" applyNumberFormat="1"/>
    <xf borderId="27" fillId="0" fontId="8" numFmtId="167" xfId="0" applyBorder="1" applyFont="1" applyNumberFormat="1"/>
    <xf borderId="40" fillId="0" fontId="15" numFmtId="0" xfId="0" applyAlignment="1" applyBorder="1" applyFont="1">
      <alignment horizontal="center" vertical="center"/>
    </xf>
    <xf borderId="41" fillId="0" fontId="8" numFmtId="0" xfId="0" applyAlignment="1" applyBorder="1" applyFont="1">
      <alignment horizontal="center" vertical="center"/>
    </xf>
    <xf borderId="41" fillId="0" fontId="13" numFmtId="0" xfId="0" applyAlignment="1" applyBorder="1" applyFont="1">
      <alignment horizontal="center" shrinkToFit="0" vertical="center" wrapText="1"/>
    </xf>
    <xf borderId="7" fillId="0" fontId="13" numFmtId="0" xfId="0" applyAlignment="1" applyBorder="1" applyFont="1">
      <alignment horizontal="center" shrinkToFit="0" vertical="center" wrapText="1"/>
    </xf>
    <xf borderId="5" fillId="0" fontId="13" numFmtId="168" xfId="0" applyAlignment="1" applyBorder="1" applyFont="1" applyNumberFormat="1">
      <alignment horizontal="center" vertical="center"/>
    </xf>
    <xf borderId="5" fillId="0" fontId="13" numFmtId="168" xfId="0" applyAlignment="1" applyBorder="1" applyFont="1" applyNumberFormat="1">
      <alignment horizontal="center" shrinkToFit="0" vertical="center" wrapText="1"/>
    </xf>
    <xf borderId="42" fillId="0" fontId="15" numFmtId="0" xfId="0" applyAlignment="1" applyBorder="1" applyFont="1">
      <alignment horizontal="center" shrinkToFit="0" vertical="center" wrapText="1"/>
    </xf>
    <xf borderId="30" fillId="0" fontId="15" numFmtId="0" xfId="0" applyAlignment="1" applyBorder="1" applyFont="1">
      <alignment horizontal="center" shrinkToFit="0" vertical="center" wrapText="1"/>
    </xf>
    <xf borderId="8" fillId="17" fontId="10" numFmtId="0" xfId="0" applyAlignment="1" applyBorder="1" applyFill="1" applyFont="1">
      <alignment horizontal="center" shrinkToFit="0" vertical="center" wrapText="1"/>
    </xf>
    <xf borderId="41" fillId="18" fontId="15" numFmtId="0" xfId="0" applyAlignment="1" applyBorder="1" applyFill="1" applyFont="1">
      <alignment horizontal="center" shrinkToFit="0" vertical="center" wrapText="1"/>
    </xf>
    <xf borderId="41" fillId="19" fontId="15" numFmtId="0" xfId="0" applyAlignment="1" applyBorder="1" applyFill="1" applyFont="1">
      <alignment horizontal="center" shrinkToFit="0" vertical="center" wrapText="1"/>
    </xf>
    <xf borderId="43" fillId="0" fontId="15" numFmtId="0" xfId="0" applyAlignment="1" applyBorder="1" applyFont="1">
      <alignment horizontal="center" shrinkToFit="0" vertical="center" wrapText="1"/>
    </xf>
    <xf borderId="41" fillId="20" fontId="15" numFmtId="0" xfId="0" applyAlignment="1" applyBorder="1" applyFill="1" applyFont="1">
      <alignment horizontal="center" shrinkToFit="0" vertical="center" wrapText="1"/>
    </xf>
    <xf borderId="43" fillId="0" fontId="13" numFmtId="0" xfId="0" applyAlignment="1" applyBorder="1" applyFont="1">
      <alignment horizontal="center" shrinkToFit="0" vertical="center" wrapText="1"/>
    </xf>
    <xf borderId="19" fillId="0" fontId="13" numFmtId="0" xfId="0" applyAlignment="1" applyBorder="1" applyFont="1">
      <alignment horizontal="center" shrinkToFit="0" vertical="center" wrapText="1"/>
    </xf>
    <xf borderId="19" fillId="0" fontId="13" numFmtId="164" xfId="0" applyAlignment="1" applyBorder="1" applyFont="1" applyNumberFormat="1">
      <alignment horizontal="center" shrinkToFit="0" vertical="center" wrapText="1"/>
    </xf>
    <xf borderId="44" fillId="0" fontId="13" numFmtId="167" xfId="0" applyAlignment="1" applyBorder="1" applyFont="1" applyNumberFormat="1">
      <alignment horizontal="center" vertical="center"/>
    </xf>
    <xf borderId="42" fillId="0" fontId="15" numFmtId="0" xfId="0" applyAlignment="1" applyBorder="1" applyFont="1">
      <alignment horizontal="center" vertical="center"/>
    </xf>
    <xf borderId="30" fillId="0" fontId="16" numFmtId="0" xfId="0" applyAlignment="1" applyBorder="1" applyFont="1">
      <alignment vertical="center"/>
    </xf>
    <xf borderId="30" fillId="0" fontId="13" numFmtId="0" xfId="0" applyAlignment="1" applyBorder="1" applyFont="1">
      <alignment horizontal="center" shrinkToFit="0" vertical="center" wrapText="1"/>
    </xf>
    <xf borderId="30" fillId="0" fontId="14" numFmtId="164" xfId="0" applyAlignment="1" applyBorder="1" applyFont="1" applyNumberFormat="1">
      <alignment horizontal="center" vertical="center"/>
    </xf>
    <xf borderId="30" fillId="17" fontId="14" numFmtId="164" xfId="0" applyAlignment="1" applyBorder="1" applyFont="1" applyNumberFormat="1">
      <alignment horizontal="center" vertical="center"/>
    </xf>
    <xf borderId="30" fillId="7" fontId="14" numFmtId="164" xfId="0" applyAlignment="1" applyBorder="1" applyFont="1" applyNumberFormat="1">
      <alignment horizontal="center" vertical="center"/>
    </xf>
    <xf borderId="45" fillId="0" fontId="13" numFmtId="168" xfId="0" applyAlignment="1" applyBorder="1" applyFont="1" applyNumberFormat="1">
      <alignment horizontal="center" vertical="center"/>
    </xf>
    <xf borderId="42" fillId="0" fontId="13" numFmtId="0" xfId="0" applyAlignment="1" applyBorder="1" applyFont="1">
      <alignment horizontal="center" shrinkToFit="0" vertical="center" wrapText="1"/>
    </xf>
    <xf borderId="30" fillId="0" fontId="13" numFmtId="164" xfId="0" applyAlignment="1" applyBorder="1" applyFont="1" applyNumberFormat="1">
      <alignment horizontal="right" shrinkToFit="0" vertical="center" wrapText="1"/>
    </xf>
    <xf borderId="43" fillId="0" fontId="13" numFmtId="167" xfId="0" applyAlignment="1" applyBorder="1" applyFont="1" applyNumberFormat="1">
      <alignment vertical="center"/>
    </xf>
    <xf borderId="46" fillId="0" fontId="15" numFmtId="0" xfId="0" applyAlignment="1" applyBorder="1" applyFont="1">
      <alignment horizontal="center" shrinkToFit="0" vertical="center" wrapText="1"/>
    </xf>
    <xf borderId="8" fillId="0" fontId="17" numFmtId="0" xfId="0" applyAlignment="1" applyBorder="1" applyFont="1">
      <alignment vertical="center"/>
    </xf>
    <xf borderId="8" fillId="0" fontId="13" numFmtId="0" xfId="0" applyAlignment="1" applyBorder="1" applyFont="1">
      <alignment horizontal="center" shrinkToFit="0" vertical="center" wrapText="1"/>
    </xf>
    <xf borderId="8" fillId="0" fontId="14" numFmtId="164" xfId="0" applyAlignment="1" applyBorder="1" applyFont="1" applyNumberFormat="1">
      <alignment horizontal="center" vertical="center"/>
    </xf>
    <xf borderId="8" fillId="17" fontId="14" numFmtId="164" xfId="0" applyAlignment="1" applyBorder="1" applyFont="1" applyNumberFormat="1">
      <alignment horizontal="center" vertical="center"/>
    </xf>
    <xf borderId="8" fillId="7" fontId="14" numFmtId="164" xfId="0" applyAlignment="1" applyBorder="1" applyFont="1" applyNumberFormat="1">
      <alignment horizontal="center" vertical="center"/>
    </xf>
    <xf borderId="9" fillId="0" fontId="13" numFmtId="168" xfId="0" applyAlignment="1" applyBorder="1" applyFont="1" applyNumberFormat="1">
      <alignment horizontal="center" vertical="center"/>
    </xf>
    <xf borderId="8" fillId="0" fontId="15" numFmtId="0" xfId="0" applyAlignment="1" applyBorder="1" applyFont="1">
      <alignment horizontal="center" shrinkToFit="0" vertical="center" wrapText="1"/>
    </xf>
    <xf borderId="22" fillId="0" fontId="13" numFmtId="0" xfId="0" applyAlignment="1" applyBorder="1" applyFont="1">
      <alignment horizontal="center" shrinkToFit="0" vertical="center" wrapText="1"/>
    </xf>
    <xf borderId="46" fillId="0" fontId="13" numFmtId="0" xfId="0" applyAlignment="1" applyBorder="1" applyFont="1">
      <alignment horizontal="center" shrinkToFit="0" vertical="center" wrapText="1"/>
    </xf>
    <xf borderId="8" fillId="0" fontId="13" numFmtId="164" xfId="0" applyAlignment="1" applyBorder="1" applyFont="1" applyNumberFormat="1">
      <alignment horizontal="right" shrinkToFit="0" vertical="center" wrapText="1"/>
    </xf>
    <xf borderId="22" fillId="0" fontId="13" numFmtId="167" xfId="0" applyAlignment="1" applyBorder="1" applyFont="1" applyNumberFormat="1">
      <alignment vertical="center"/>
    </xf>
    <xf borderId="46" fillId="0" fontId="15" numFmtId="0" xfId="0" applyAlignment="1" applyBorder="1" applyFont="1">
      <alignment horizontal="center" vertical="center"/>
    </xf>
    <xf borderId="8" fillId="0" fontId="13" numFmtId="0" xfId="0" applyAlignment="1" applyBorder="1" applyFont="1">
      <alignment horizontal="center" shrinkToFit="0" vertical="center" wrapText="1"/>
    </xf>
    <xf borderId="47" fillId="0" fontId="13" numFmtId="168" xfId="0" applyAlignment="1" applyBorder="1" applyFont="1" applyNumberFormat="1">
      <alignment horizontal="center" vertical="center"/>
    </xf>
    <xf borderId="48" fillId="0" fontId="15" numFmtId="0" xfId="0" applyAlignment="1" applyBorder="1" applyFont="1">
      <alignment horizontal="center" vertical="center"/>
    </xf>
    <xf borderId="0" fillId="0" fontId="18" numFmtId="0" xfId="0" applyFont="1"/>
    <xf borderId="26" fillId="0" fontId="13" numFmtId="0" xfId="0" applyAlignment="1" applyBorder="1" applyFont="1">
      <alignment horizontal="center" shrinkToFit="0" vertical="center" wrapText="1"/>
    </xf>
    <xf borderId="26" fillId="0" fontId="14" numFmtId="164" xfId="0" applyAlignment="1" applyBorder="1" applyFont="1" applyNumberFormat="1">
      <alignment horizontal="center" vertical="center"/>
    </xf>
    <xf borderId="26" fillId="17" fontId="14" numFmtId="164" xfId="0" applyAlignment="1" applyBorder="1" applyFont="1" applyNumberFormat="1">
      <alignment horizontal="center" vertical="center"/>
    </xf>
    <xf borderId="26" fillId="7" fontId="14" numFmtId="164" xfId="0" applyAlignment="1" applyBorder="1" applyFont="1" applyNumberFormat="1">
      <alignment horizontal="center" vertical="center"/>
    </xf>
    <xf borderId="49" fillId="0" fontId="13" numFmtId="168" xfId="0" applyAlignment="1" applyBorder="1" applyFont="1" applyNumberFormat="1">
      <alignment horizontal="center" vertical="center"/>
    </xf>
    <xf borderId="48" fillId="0" fontId="15" numFmtId="0" xfId="0" applyAlignment="1" applyBorder="1" applyFont="1">
      <alignment horizontal="center" shrinkToFit="0" vertical="center" wrapText="1"/>
    </xf>
    <xf borderId="26" fillId="0" fontId="15" numFmtId="0" xfId="0" applyAlignment="1" applyBorder="1" applyFont="1">
      <alignment horizontal="center" shrinkToFit="0" vertical="center" wrapText="1"/>
    </xf>
    <xf borderId="27" fillId="0" fontId="13" numFmtId="0" xfId="0" applyAlignment="1" applyBorder="1" applyFont="1">
      <alignment horizontal="center" shrinkToFit="0" vertical="center" wrapText="1"/>
    </xf>
    <xf borderId="48" fillId="0" fontId="13" numFmtId="0" xfId="0" applyAlignment="1" applyBorder="1" applyFont="1">
      <alignment horizontal="center" shrinkToFit="0" vertical="center" wrapText="1"/>
    </xf>
    <xf borderId="26" fillId="0" fontId="13" numFmtId="164" xfId="0" applyAlignment="1" applyBorder="1" applyFont="1" applyNumberFormat="1">
      <alignment horizontal="right" shrinkToFit="0" vertical="center" wrapText="1"/>
    </xf>
    <xf borderId="27" fillId="0" fontId="13" numFmtId="167" xfId="0" applyAlignment="1" applyBorder="1" applyFont="1" applyNumberFormat="1">
      <alignment vertical="center"/>
    </xf>
    <xf borderId="41" fillId="0" fontId="13" numFmtId="0" xfId="0" applyAlignment="1" applyBorder="1" applyFont="1">
      <alignment horizontal="center" vertical="center"/>
    </xf>
    <xf borderId="19" fillId="0" fontId="14" numFmtId="164" xfId="0" applyAlignment="1" applyBorder="1" applyFont="1" applyNumberFormat="1">
      <alignment horizontal="center" vertical="center"/>
    </xf>
    <xf borderId="41" fillId="17" fontId="14" numFmtId="164" xfId="0" applyAlignment="1" applyBorder="1" applyFont="1" applyNumberFormat="1">
      <alignment horizontal="center" vertical="center"/>
    </xf>
    <xf borderId="41" fillId="7" fontId="14" numFmtId="164" xfId="0" applyAlignment="1" applyBorder="1" applyFont="1" applyNumberFormat="1">
      <alignment horizontal="center" vertical="center"/>
    </xf>
    <xf borderId="20" fillId="0" fontId="13" numFmtId="168" xfId="0" applyAlignment="1" applyBorder="1" applyFont="1" applyNumberFormat="1">
      <alignment horizontal="center" vertical="center"/>
    </xf>
    <xf borderId="40" fillId="0" fontId="15" numFmtId="0" xfId="0" applyAlignment="1" applyBorder="1" applyFont="1">
      <alignment horizontal="center" shrinkToFit="0" vertical="center" wrapText="1"/>
    </xf>
    <xf borderId="19" fillId="0" fontId="15" numFmtId="0" xfId="0" applyAlignment="1" applyBorder="1" applyFont="1">
      <alignment horizontal="center" shrinkToFit="0" vertical="center" wrapText="1"/>
    </xf>
    <xf borderId="20" fillId="0" fontId="13" numFmtId="0" xfId="0" applyAlignment="1" applyBorder="1" applyFont="1">
      <alignment horizontal="center" shrinkToFit="0" vertical="center" wrapText="1"/>
    </xf>
    <xf borderId="40" fillId="0" fontId="13" numFmtId="0" xfId="0" applyAlignment="1" applyBorder="1" applyFont="1">
      <alignment horizontal="center" shrinkToFit="0" vertical="center" wrapText="1"/>
    </xf>
    <xf borderId="19" fillId="0" fontId="13" numFmtId="164" xfId="0" applyAlignment="1" applyBorder="1" applyFont="1" applyNumberFormat="1">
      <alignment horizontal="right" shrinkToFit="0" vertical="center" wrapText="1"/>
    </xf>
    <xf borderId="19" fillId="0" fontId="13" numFmtId="167" xfId="0" applyAlignment="1" applyBorder="1" applyFont="1" applyNumberFormat="1">
      <alignment vertical="center"/>
    </xf>
    <xf borderId="22" fillId="0" fontId="13" numFmtId="168" xfId="0" applyAlignment="1" applyBorder="1" applyFont="1" applyNumberFormat="1">
      <alignment horizontal="center" vertical="center"/>
    </xf>
    <xf borderId="8" fillId="0" fontId="13" numFmtId="167" xfId="0" applyAlignment="1" applyBorder="1" applyFont="1" applyNumberFormat="1">
      <alignment vertical="center"/>
    </xf>
    <xf borderId="0" fillId="0" fontId="19" numFmtId="0" xfId="0" applyAlignment="1" applyFont="1">
      <alignment vertical="center"/>
    </xf>
    <xf borderId="26" fillId="0" fontId="13" numFmtId="0" xfId="0" applyAlignment="1" applyBorder="1" applyFont="1">
      <alignment horizontal="center" shrinkToFit="0" vertical="center" wrapText="1"/>
    </xf>
    <xf borderId="27" fillId="0" fontId="13" numFmtId="168" xfId="0" applyAlignment="1" applyBorder="1" applyFont="1" applyNumberFormat="1">
      <alignment horizontal="center" vertical="center"/>
    </xf>
    <xf borderId="1" fillId="0" fontId="2" numFmtId="0" xfId="0" applyBorder="1" applyFont="1"/>
    <xf borderId="1" fillId="0" fontId="2" numFmtId="0" xfId="0" applyAlignment="1" applyBorder="1" applyFont="1">
      <alignment vertical="center"/>
    </xf>
    <xf borderId="0" fillId="0" fontId="13" numFmtId="0" xfId="0" applyFont="1"/>
    <xf borderId="50" fillId="0" fontId="20" numFmtId="0" xfId="0" applyAlignment="1" applyBorder="1" applyFont="1">
      <alignment horizontal="center" vertical="center"/>
    </xf>
    <xf borderId="51" fillId="0" fontId="20" numFmtId="0" xfId="0" applyBorder="1" applyFont="1"/>
    <xf borderId="7" fillId="0" fontId="13" numFmtId="0" xfId="0" applyAlignment="1" applyBorder="1" applyFont="1">
      <alignment horizontal="center" shrinkToFit="0" vertical="center" wrapText="1"/>
    </xf>
    <xf borderId="50" fillId="0" fontId="20" numFmtId="0" xfId="0" applyBorder="1" applyFont="1"/>
    <xf borderId="52" fillId="0" fontId="5" numFmtId="0" xfId="0" applyAlignment="1" applyBorder="1" applyFont="1">
      <alignment horizontal="center" shrinkToFit="0" vertical="center" wrapText="1"/>
    </xf>
    <xf borderId="8" fillId="6" fontId="8" numFmtId="0" xfId="0" applyAlignment="1" applyBorder="1" applyFont="1">
      <alignment horizontal="center" shrinkToFit="0" vertical="center" wrapText="1"/>
    </xf>
    <xf borderId="8" fillId="7" fontId="8" numFmtId="0" xfId="0" applyAlignment="1" applyBorder="1" applyFont="1">
      <alignment horizontal="center" shrinkToFit="0" vertical="center" wrapText="1"/>
    </xf>
    <xf borderId="8" fillId="8" fontId="8" numFmtId="0" xfId="0" applyAlignment="1" applyBorder="1" applyFont="1">
      <alignment horizontal="center" shrinkToFit="0" vertical="center" wrapText="1"/>
    </xf>
    <xf borderId="8" fillId="10" fontId="8" numFmtId="0" xfId="0" applyAlignment="1" applyBorder="1" applyFont="1">
      <alignment horizontal="center" shrinkToFit="0" vertical="center" wrapText="1"/>
    </xf>
    <xf borderId="8" fillId="11" fontId="8" numFmtId="0" xfId="0" applyAlignment="1" applyBorder="1" applyFont="1">
      <alignment horizontal="center" shrinkToFit="0" vertical="center" wrapText="1"/>
    </xf>
    <xf borderId="8" fillId="12" fontId="8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shrinkToFit="0" vertical="center" wrapText="1"/>
    </xf>
    <xf borderId="8" fillId="13" fontId="11" numFmtId="0" xfId="0" applyAlignment="1" applyBorder="1" applyFont="1">
      <alignment horizontal="center" shrinkToFit="0" vertical="center" wrapText="1"/>
    </xf>
    <xf borderId="8" fillId="14" fontId="10" numFmtId="0" xfId="0" applyAlignment="1" applyBorder="1" applyFont="1">
      <alignment horizontal="center" shrinkToFit="0" vertical="center" wrapText="1"/>
    </xf>
    <xf borderId="8" fillId="16" fontId="8" numFmtId="0" xfId="0" applyAlignment="1" applyBorder="1" applyFont="1">
      <alignment horizontal="center" shrinkToFit="0" vertical="center" wrapText="1"/>
    </xf>
    <xf borderId="53" fillId="0" fontId="21" numFmtId="0" xfId="0" applyAlignment="1" applyBorder="1" applyFont="1">
      <alignment horizontal="center" shrinkToFit="0" vertical="center" wrapText="1"/>
    </xf>
    <xf borderId="11" fillId="0" fontId="13" numFmtId="0" xfId="0" applyAlignment="1" applyBorder="1" applyFont="1">
      <alignment horizontal="center" shrinkToFit="0" vertical="center" wrapText="1"/>
    </xf>
    <xf borderId="8" fillId="0" fontId="13" numFmtId="0" xfId="0" applyAlignment="1" applyBorder="1" applyFont="1">
      <alignment horizontal="center" shrinkToFit="0" vertical="center" wrapText="1"/>
    </xf>
    <xf borderId="47" fillId="0" fontId="13" numFmtId="164" xfId="0" applyAlignment="1" applyBorder="1" applyFont="1" applyNumberFormat="1">
      <alignment horizontal="right" shrinkToFit="0" vertical="center" wrapText="1"/>
    </xf>
    <xf borderId="8" fillId="0" fontId="13" numFmtId="167" xfId="0" applyAlignment="1" applyBorder="1" applyFont="1" applyNumberFormat="1">
      <alignment vertical="center"/>
    </xf>
    <xf borderId="1" fillId="0" fontId="2" numFmtId="0" xfId="0" applyAlignment="1" applyBorder="1" applyFont="1">
      <alignment horizontal="center" vertical="center"/>
    </xf>
    <xf borderId="0" fillId="0" fontId="2" numFmtId="0" xfId="0" applyAlignment="1" applyFont="1">
      <alignment horizontal="center" vertical="center"/>
    </xf>
    <xf borderId="54" fillId="0" fontId="9" numFmtId="0" xfId="0" applyAlignment="1" applyBorder="1" applyFont="1">
      <alignment horizontal="center" shrinkToFit="0" vertical="center" wrapText="1"/>
    </xf>
    <xf borderId="55" fillId="0" fontId="8" numFmtId="0" xfId="0" applyAlignment="1" applyBorder="1" applyFont="1">
      <alignment horizontal="center" shrinkToFit="0" vertical="center" wrapText="1"/>
    </xf>
    <xf borderId="56" fillId="0" fontId="8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47" fillId="0" fontId="12" numFmtId="0" xfId="0" applyAlignment="1" applyBorder="1" applyFont="1">
      <alignment horizontal="center" shrinkToFit="0" vertical="center" wrapText="1"/>
    </xf>
    <xf borderId="57" fillId="0" fontId="4" numFmtId="0" xfId="0" applyBorder="1" applyFont="1"/>
    <xf borderId="58" fillId="0" fontId="4" numFmtId="0" xfId="0" applyBorder="1" applyFont="1"/>
    <xf borderId="47" fillId="0" fontId="13" numFmtId="0" xfId="0" applyAlignment="1" applyBorder="1" applyFont="1">
      <alignment horizontal="center" shrinkToFit="0" vertical="center" wrapText="1"/>
    </xf>
    <xf borderId="20" fillId="0" fontId="4" numFmtId="0" xfId="0" applyBorder="1" applyFont="1"/>
    <xf borderId="59" fillId="0" fontId="13" numFmtId="0" xfId="0" applyAlignment="1" applyBorder="1" applyFont="1">
      <alignment horizontal="center" shrinkToFit="0" vertical="center" wrapText="1"/>
    </xf>
    <xf borderId="25" fillId="0" fontId="13" numFmtId="0" xfId="0" applyAlignment="1" applyBorder="1" applyFont="1">
      <alignment horizontal="center" shrinkToFit="0" vertical="center" wrapText="1"/>
    </xf>
    <xf borderId="26" fillId="0" fontId="13" numFmtId="0" xfId="0" applyAlignment="1" applyBorder="1" applyFont="1">
      <alignment horizontal="center" shrinkToFit="0" vertical="center" wrapText="1"/>
    </xf>
    <xf borderId="26" fillId="0" fontId="13" numFmtId="164" xfId="0" applyAlignment="1" applyBorder="1" applyFont="1" applyNumberFormat="1">
      <alignment horizontal="center" shrinkToFit="0" vertical="center" wrapText="1"/>
    </xf>
    <xf borderId="27" fillId="0" fontId="13" numFmtId="167" xfId="0" applyAlignment="1" applyBorder="1" applyFont="1" applyNumberFormat="1">
      <alignment vertical="center"/>
    </xf>
    <xf borderId="7" fillId="0" fontId="15" numFmtId="0" xfId="0" applyAlignment="1" applyBorder="1" applyFont="1">
      <alignment horizontal="center" vertical="center"/>
    </xf>
    <xf borderId="8" fillId="18" fontId="15" numFmtId="0" xfId="0" applyAlignment="1" applyBorder="1" applyFont="1">
      <alignment horizontal="center" shrinkToFit="0" vertical="center" wrapText="1"/>
    </xf>
    <xf borderId="8" fillId="19" fontId="15" numFmtId="0" xfId="0" applyAlignment="1" applyBorder="1" applyFont="1">
      <alignment horizontal="center" shrinkToFit="0" vertical="center" wrapText="1"/>
    </xf>
    <xf borderId="8" fillId="20" fontId="15" numFmtId="0" xfId="0" applyAlignment="1" applyBorder="1" applyFont="1">
      <alignment horizontal="center" shrinkToFit="0" vertical="center" wrapText="1"/>
    </xf>
    <xf borderId="20" fillId="0" fontId="13" numFmtId="167" xfId="0" applyAlignment="1" applyBorder="1" applyFont="1" applyNumberFormat="1">
      <alignment horizontal="center" vertical="center"/>
    </xf>
    <xf borderId="6" fillId="0" fontId="13" numFmtId="0" xfId="0" applyAlignment="1" applyBorder="1" applyFont="1">
      <alignment shrinkToFit="0" wrapText="1"/>
    </xf>
    <xf borderId="8" fillId="0" fontId="13" numFmtId="1" xfId="0" applyAlignment="1" applyBorder="1" applyFont="1" applyNumberFormat="1">
      <alignment horizontal="center" shrinkToFit="0" vertical="center" wrapText="1"/>
    </xf>
    <xf borderId="60" fillId="0" fontId="22" numFmtId="0" xfId="0" applyAlignment="1" applyBorder="1" applyFont="1">
      <alignment horizontal="left" vertical="center"/>
    </xf>
    <xf borderId="61" fillId="0" fontId="23" numFmtId="0" xfId="0" applyAlignment="1" applyBorder="1" applyFont="1">
      <alignment horizontal="left" vertical="center"/>
    </xf>
    <xf borderId="62" fillId="0" fontId="14" numFmtId="0" xfId="0" applyAlignment="1" applyBorder="1" applyFont="1">
      <alignment horizontal="center" shrinkToFit="0" vertical="center" wrapText="1"/>
    </xf>
    <xf borderId="62" fillId="0" fontId="14" numFmtId="164" xfId="0" applyAlignment="1" applyBorder="1" applyFont="1" applyNumberFormat="1">
      <alignment horizontal="center" vertical="center"/>
    </xf>
    <xf borderId="30" fillId="0" fontId="15" numFmtId="0" xfId="0" applyAlignment="1" applyBorder="1" applyFont="1">
      <alignment horizontal="center" vertical="center"/>
    </xf>
    <xf borderId="30" fillId="0" fontId="24" numFmtId="0" xfId="0" applyAlignment="1" applyBorder="1" applyFont="1">
      <alignment horizontal="center" vertical="center"/>
    </xf>
    <xf borderId="30" fillId="0" fontId="13" numFmtId="0" xfId="0" applyAlignment="1" applyBorder="1" applyFont="1">
      <alignment horizontal="center" vertical="center"/>
    </xf>
    <xf borderId="30" fillId="0" fontId="13" numFmtId="2" xfId="0" applyAlignment="1" applyBorder="1" applyFont="1" applyNumberFormat="1">
      <alignment horizontal="center" vertical="center"/>
    </xf>
    <xf borderId="54" fillId="17" fontId="14" numFmtId="164" xfId="0" applyAlignment="1" applyBorder="1" applyFont="1" applyNumberFormat="1">
      <alignment horizontal="center" vertical="center"/>
    </xf>
    <xf borderId="54" fillId="7" fontId="14" numFmtId="164" xfId="0" applyAlignment="1" applyBorder="1" applyFont="1" applyNumberFormat="1">
      <alignment horizontal="center" vertical="center"/>
    </xf>
    <xf borderId="63" fillId="0" fontId="13" numFmtId="0" xfId="0" applyAlignment="1" applyBorder="1" applyFont="1">
      <alignment horizontal="center" shrinkToFit="0" vertical="center" wrapText="1"/>
    </xf>
    <xf borderId="8" fillId="0" fontId="13" numFmtId="164" xfId="0" applyAlignment="1" applyBorder="1" applyFont="1" applyNumberFormat="1">
      <alignment horizontal="center" shrinkToFit="0" vertical="center" wrapText="1"/>
    </xf>
    <xf borderId="0" fillId="0" fontId="13" numFmtId="0" xfId="0" applyFont="1"/>
    <xf borderId="8" fillId="0" fontId="13" numFmtId="0" xfId="0" applyAlignment="1" applyBorder="1" applyFont="1">
      <alignment horizontal="center" vertical="center"/>
    </xf>
    <xf borderId="8" fillId="0" fontId="13" numFmtId="1" xfId="0" applyAlignment="1" applyBorder="1" applyFont="1" applyNumberFormat="1">
      <alignment horizontal="center" vertical="center"/>
    </xf>
    <xf borderId="46" fillId="0" fontId="25" numFmtId="0" xfId="0" applyAlignment="1" applyBorder="1" applyFont="1">
      <alignment horizontal="center" shrinkToFit="0" vertical="center" wrapText="1"/>
    </xf>
    <xf borderId="8" fillId="0" fontId="26" numFmtId="0" xfId="0" applyAlignment="1" applyBorder="1" applyFont="1">
      <alignment horizontal="center" vertical="center"/>
    </xf>
    <xf borderId="8" fillId="0" fontId="27" numFmtId="0" xfId="0" applyAlignment="1" applyBorder="1" applyFont="1">
      <alignment horizontal="center" vertical="center"/>
    </xf>
    <xf borderId="8" fillId="0" fontId="28" numFmtId="0" xfId="0" applyAlignment="1" applyBorder="1" applyFont="1">
      <alignment horizontal="center" shrinkToFit="0" vertical="center" wrapText="1"/>
    </xf>
    <xf borderId="8" fillId="0" fontId="29" numFmtId="2" xfId="0" applyAlignment="1" applyBorder="1" applyFont="1" applyNumberFormat="1">
      <alignment horizontal="center" shrinkToFit="0" vertical="center" wrapText="1"/>
    </xf>
    <xf borderId="8" fillId="0" fontId="30" numFmtId="164" xfId="0" applyAlignment="1" applyBorder="1" applyFont="1" applyNumberFormat="1">
      <alignment horizontal="center" vertical="center"/>
    </xf>
    <xf borderId="47" fillId="17" fontId="14" numFmtId="164" xfId="0" applyAlignment="1" applyBorder="1" applyFont="1" applyNumberFormat="1">
      <alignment horizontal="center" vertical="center"/>
    </xf>
    <xf borderId="47" fillId="7" fontId="31" numFmtId="164" xfId="0" applyAlignment="1" applyBorder="1" applyFont="1" applyNumberFormat="1">
      <alignment horizontal="center" vertical="center"/>
    </xf>
    <xf borderId="9" fillId="0" fontId="32" numFmtId="168" xfId="0" applyAlignment="1" applyBorder="1" applyFont="1" applyNumberFormat="1">
      <alignment horizontal="center" vertical="center"/>
    </xf>
    <xf borderId="11" fillId="0" fontId="33" numFmtId="0" xfId="0" applyAlignment="1" applyBorder="1" applyFont="1">
      <alignment horizontal="center" shrinkToFit="0" vertical="center" wrapText="1"/>
    </xf>
    <xf borderId="8" fillId="0" fontId="34" numFmtId="164" xfId="0" applyAlignment="1" applyBorder="1" applyFont="1" applyNumberFormat="1">
      <alignment horizontal="center" shrinkToFit="0" vertical="center" wrapText="1"/>
    </xf>
    <xf borderId="8" fillId="0" fontId="35" numFmtId="167" xfId="0" applyAlignment="1" applyBorder="1" applyFont="1" applyNumberFormat="1">
      <alignment vertical="center"/>
    </xf>
    <xf borderId="8" fillId="0" fontId="36" numFmtId="0" xfId="0" applyAlignment="1" applyBorder="1" applyFont="1">
      <alignment horizontal="center" vertical="center"/>
    </xf>
    <xf borderId="8" fillId="0" fontId="37" numFmtId="1" xfId="0" applyAlignment="1" applyBorder="1" applyFont="1" applyNumberFormat="1">
      <alignment horizontal="center" vertical="center"/>
    </xf>
    <xf borderId="19" fillId="0" fontId="15" numFmtId="0" xfId="0" applyAlignment="1" applyBorder="1" applyFont="1">
      <alignment horizontal="center" vertical="center"/>
    </xf>
    <xf borderId="41" fillId="0" fontId="24" numFmtId="0" xfId="0" applyAlignment="1" applyBorder="1" applyFont="1">
      <alignment horizontal="center" vertical="center"/>
    </xf>
    <xf borderId="41" fillId="0" fontId="13" numFmtId="2" xfId="0" applyAlignment="1" applyBorder="1" applyFont="1" applyNumberFormat="1">
      <alignment horizontal="center" vertical="center"/>
    </xf>
    <xf borderId="44" fillId="17" fontId="14" numFmtId="164" xfId="0" applyAlignment="1" applyBorder="1" applyFont="1" applyNumberFormat="1">
      <alignment horizontal="center" vertical="center"/>
    </xf>
    <xf borderId="44" fillId="7" fontId="14" numFmtId="164" xfId="0" applyAlignment="1" applyBorder="1" applyFont="1" applyNumberFormat="1">
      <alignment horizontal="center" vertical="center"/>
    </xf>
    <xf borderId="48" fillId="0" fontId="38" numFmtId="0" xfId="0" applyAlignment="1" applyBorder="1" applyFont="1">
      <alignment horizontal="center" shrinkToFit="0" vertical="center" wrapText="1"/>
    </xf>
    <xf borderId="26" fillId="0" fontId="39" numFmtId="0" xfId="0" applyAlignment="1" applyBorder="1" applyFont="1">
      <alignment horizontal="center" vertical="center"/>
    </xf>
    <xf borderId="26" fillId="0" fontId="40" numFmtId="0" xfId="0" applyAlignment="1" applyBorder="1" applyFont="1">
      <alignment horizontal="center" vertical="center"/>
    </xf>
    <xf borderId="26" fillId="0" fontId="41" numFmtId="0" xfId="0" applyAlignment="1" applyBorder="1" applyFont="1">
      <alignment horizontal="center" shrinkToFit="0" vertical="center" wrapText="1"/>
    </xf>
    <xf borderId="26" fillId="0" fontId="42" numFmtId="2" xfId="0" applyAlignment="1" applyBorder="1" applyFont="1" applyNumberFormat="1">
      <alignment horizontal="center" shrinkToFit="0" vertical="center" wrapText="1"/>
    </xf>
    <xf borderId="26" fillId="0" fontId="43" numFmtId="164" xfId="0" applyAlignment="1" applyBorder="1" applyFont="1" applyNumberFormat="1">
      <alignment horizontal="center" vertical="center"/>
    </xf>
    <xf borderId="59" fillId="17" fontId="14" numFmtId="164" xfId="0" applyAlignment="1" applyBorder="1" applyFont="1" applyNumberFormat="1">
      <alignment horizontal="center" vertical="center"/>
    </xf>
    <xf borderId="59" fillId="7" fontId="44" numFmtId="164" xfId="0" applyAlignment="1" applyBorder="1" applyFont="1" applyNumberFormat="1">
      <alignment horizontal="center" vertical="center"/>
    </xf>
    <xf borderId="49" fillId="0" fontId="45" numFmtId="168" xfId="0" applyAlignment="1" applyBorder="1" applyFont="1" applyNumberFormat="1">
      <alignment horizontal="center" vertical="center"/>
    </xf>
    <xf borderId="61" fillId="0" fontId="22" numFmtId="0" xfId="0" applyAlignment="1" applyBorder="1" applyFont="1">
      <alignment horizontal="left" vertical="center"/>
    </xf>
    <xf borderId="64" fillId="0" fontId="14" numFmtId="0" xfId="0" applyAlignment="1" applyBorder="1" applyFont="1">
      <alignment horizontal="center" shrinkToFit="0" vertical="center" wrapText="1"/>
    </xf>
    <xf borderId="61" fillId="0" fontId="14" numFmtId="0" xfId="0" applyAlignment="1" applyBorder="1" applyFont="1">
      <alignment horizontal="center" shrinkToFit="0" vertical="center" wrapText="1"/>
    </xf>
    <xf borderId="65" fillId="0" fontId="14" numFmtId="0" xfId="0" applyAlignment="1" applyBorder="1" applyFont="1">
      <alignment horizontal="center" shrinkToFit="0" vertical="center" wrapText="1"/>
    </xf>
    <xf borderId="66" fillId="0" fontId="14" numFmtId="0" xfId="0" applyAlignment="1" applyBorder="1" applyFont="1">
      <alignment horizontal="center" shrinkToFit="0" vertical="center" wrapText="1"/>
    </xf>
    <xf borderId="67" fillId="0" fontId="14" numFmtId="0" xfId="0" applyAlignment="1" applyBorder="1" applyFont="1">
      <alignment horizontal="center" shrinkToFit="0" vertical="center" wrapText="1"/>
    </xf>
    <xf borderId="30" fillId="0" fontId="8" numFmtId="0" xfId="0" applyAlignment="1" applyBorder="1" applyFont="1">
      <alignment horizontal="center" vertical="center"/>
    </xf>
    <xf borderId="46" fillId="0" fontId="46" numFmtId="0" xfId="0" applyAlignment="1" applyBorder="1" applyFont="1">
      <alignment horizontal="center" vertical="center"/>
    </xf>
    <xf borderId="8" fillId="0" fontId="47" numFmtId="0" xfId="0" applyAlignment="1" applyBorder="1" applyFont="1">
      <alignment horizontal="center" vertical="center"/>
    </xf>
    <xf borderId="8" fillId="0" fontId="15" numFmtId="0" xfId="0" applyAlignment="1" applyBorder="1" applyFont="1">
      <alignment horizontal="center" vertical="center"/>
    </xf>
    <xf borderId="8" fillId="0" fontId="8" numFmtId="0" xfId="0" applyAlignment="1" applyBorder="1" applyFont="1">
      <alignment horizontal="center" vertical="center"/>
    </xf>
    <xf borderId="8" fillId="0" fontId="13" numFmtId="2" xfId="0" applyAlignment="1" applyBorder="1" applyFont="1" applyNumberFormat="1">
      <alignment horizontal="center" shrinkToFit="0" vertical="center" wrapText="1"/>
    </xf>
    <xf borderId="47" fillId="7" fontId="14" numFmtId="164" xfId="0" applyAlignment="1" applyBorder="1" applyFont="1" applyNumberFormat="1">
      <alignment horizontal="center" vertical="center"/>
    </xf>
    <xf borderId="11" fillId="0" fontId="13" numFmtId="0" xfId="0" applyAlignment="1" applyBorder="1" applyFont="1">
      <alignment horizontal="center" shrinkToFit="0" vertical="center" wrapText="1"/>
    </xf>
    <xf borderId="8" fillId="0" fontId="48" numFmtId="0" xfId="0" applyAlignment="1" applyBorder="1" applyFont="1">
      <alignment horizontal="center" vertical="center"/>
    </xf>
    <xf borderId="8" fillId="0" fontId="13" numFmtId="0" xfId="0" applyAlignment="1" applyBorder="1" applyFont="1">
      <alignment horizontal="center" vertical="center"/>
    </xf>
    <xf borderId="48" fillId="0" fontId="49" numFmtId="0" xfId="0" applyAlignment="1" applyBorder="1" applyFont="1">
      <alignment horizontal="center" vertical="center"/>
    </xf>
    <xf borderId="26" fillId="0" fontId="50" numFmtId="0" xfId="0" applyAlignment="1" applyBorder="1" applyFont="1">
      <alignment horizontal="center" vertical="center"/>
    </xf>
    <xf borderId="1" fillId="0" fontId="23" numFmtId="0" xfId="0" applyAlignment="1" applyBorder="1" applyFont="1">
      <alignment horizontal="left" vertical="center"/>
    </xf>
    <xf borderId="1" fillId="0" fontId="11" numFmtId="0" xfId="0" applyAlignment="1" applyBorder="1" applyFont="1">
      <alignment horizontal="left" vertical="center"/>
    </xf>
    <xf borderId="1" fillId="0" fontId="11" numFmtId="0" xfId="0" applyBorder="1" applyFont="1"/>
    <xf borderId="1" fillId="0" fontId="11" numFmtId="2" xfId="0" applyBorder="1" applyFont="1" applyNumberFormat="1"/>
    <xf borderId="1" fillId="0" fontId="14" numFmtId="0" xfId="0" applyBorder="1" applyFont="1"/>
    <xf borderId="1" fillId="0" fontId="11" numFmtId="0" xfId="0" applyAlignment="1" applyBorder="1" applyFont="1">
      <alignment vertical="center"/>
    </xf>
    <xf borderId="68" fillId="0" fontId="11" numFmtId="0" xfId="0" applyAlignment="1" applyBorder="1" applyFont="1">
      <alignment vertical="center"/>
    </xf>
    <xf borderId="69" fillId="0" fontId="11" numFmtId="0" xfId="0" applyAlignment="1" applyBorder="1" applyFont="1">
      <alignment vertical="center"/>
    </xf>
    <xf borderId="8" fillId="0" fontId="11" numFmtId="0" xfId="0" applyAlignment="1" applyBorder="1" applyFont="1">
      <alignment horizontal="center" vertical="center"/>
    </xf>
    <xf borderId="30" fillId="0" fontId="51" numFmtId="0" xfId="0" applyAlignment="1" applyBorder="1" applyFont="1">
      <alignment horizontal="center" vertical="center"/>
    </xf>
    <xf borderId="30" fillId="0" fontId="13" numFmtId="2" xfId="0" applyAlignment="1" applyBorder="1" applyFont="1" applyNumberFormat="1">
      <alignment horizontal="center" shrinkToFit="0" vertical="center" wrapText="1"/>
    </xf>
    <xf borderId="43" fillId="0" fontId="13" numFmtId="168" xfId="0" applyAlignment="1" applyBorder="1" applyFont="1" applyNumberFormat="1">
      <alignment horizontal="center" vertical="center"/>
    </xf>
    <xf borderId="0" fillId="0" fontId="13" numFmtId="0" xfId="0" applyAlignment="1" applyFont="1">
      <alignment horizontal="center"/>
    </xf>
    <xf borderId="8" fillId="0" fontId="52" numFmtId="0" xfId="0" applyAlignment="1" applyBorder="1" applyFont="1">
      <alignment horizontal="center" vertical="center"/>
    </xf>
    <xf borderId="22" fillId="0" fontId="53" numFmtId="168" xfId="0" applyAlignment="1" applyBorder="1" applyFont="1" applyNumberFormat="1">
      <alignment horizontal="center" vertical="center"/>
    </xf>
    <xf borderId="26" fillId="0" fontId="54" numFmtId="0" xfId="0" applyAlignment="1" applyBorder="1" applyFont="1">
      <alignment horizontal="center" vertical="center"/>
    </xf>
    <xf borderId="27" fillId="0" fontId="55" numFmtId="168" xfId="0" applyAlignment="1" applyBorder="1" applyFont="1" applyNumberFormat="1">
      <alignment horizontal="center" vertical="center"/>
    </xf>
    <xf borderId="70" fillId="0" fontId="22" numFmtId="0" xfId="0" applyAlignment="1" applyBorder="1" applyFont="1">
      <alignment horizontal="left" vertical="center"/>
    </xf>
    <xf borderId="71" fillId="0" fontId="23" numFmtId="0" xfId="0" applyAlignment="1" applyBorder="1" applyFont="1">
      <alignment horizontal="left" vertical="center"/>
    </xf>
    <xf borderId="71" fillId="0" fontId="11" numFmtId="0" xfId="0" applyAlignment="1" applyBorder="1" applyFont="1">
      <alignment horizontal="left" vertical="center"/>
    </xf>
    <xf borderId="1" fillId="0" fontId="14" numFmtId="2" xfId="0" applyBorder="1" applyFont="1" applyNumberFormat="1"/>
    <xf borderId="72" fillId="0" fontId="11" numFmtId="0" xfId="0" applyBorder="1" applyFont="1"/>
    <xf borderId="73" fillId="0" fontId="11" numFmtId="0" xfId="0" applyBorder="1" applyFont="1"/>
    <xf borderId="30" fillId="0" fontId="56" numFmtId="0" xfId="0" applyAlignment="1" applyBorder="1" applyFont="1">
      <alignment horizontal="center" vertical="center"/>
    </xf>
    <xf borderId="74" fillId="0" fontId="15" numFmtId="0" xfId="0" applyAlignment="1" applyBorder="1" applyFont="1">
      <alignment horizontal="center" vertical="center"/>
    </xf>
    <xf borderId="33" fillId="0" fontId="15" numFmtId="0" xfId="0" applyAlignment="1" applyBorder="1" applyFont="1">
      <alignment horizontal="center" vertical="center"/>
    </xf>
    <xf borderId="62" fillId="0" fontId="57" numFmtId="0" xfId="0" applyAlignment="1" applyBorder="1" applyFont="1">
      <alignment horizontal="center" vertical="center"/>
    </xf>
    <xf borderId="33" fillId="0" fontId="13" numFmtId="0" xfId="0" applyAlignment="1" applyBorder="1" applyFont="1">
      <alignment horizontal="center" shrinkToFit="0" vertical="center" wrapText="1"/>
    </xf>
    <xf borderId="33" fillId="0" fontId="13" numFmtId="2" xfId="0" applyAlignment="1" applyBorder="1" applyFont="1" applyNumberFormat="1">
      <alignment horizontal="center" shrinkToFit="0" vertical="center" wrapText="1"/>
    </xf>
    <xf borderId="33" fillId="0" fontId="14" numFmtId="164" xfId="0" applyAlignment="1" applyBorder="1" applyFont="1" applyNumberFormat="1">
      <alignment horizontal="center" vertical="center"/>
    </xf>
    <xf borderId="75" fillId="7" fontId="14" numFmtId="164" xfId="0" applyAlignment="1" applyBorder="1" applyFont="1" applyNumberFormat="1">
      <alignment horizontal="center" vertical="center"/>
    </xf>
    <xf borderId="2" fillId="0" fontId="13" numFmtId="168" xfId="0" applyAlignment="1" applyBorder="1" applyFont="1" applyNumberFormat="1">
      <alignment horizontal="center" vertical="center"/>
    </xf>
    <xf borderId="4" fillId="0" fontId="13" numFmtId="0" xfId="0" applyAlignment="1" applyBorder="1" applyFont="1">
      <alignment horizontal="center" shrinkToFit="0" vertical="center" wrapText="1"/>
    </xf>
    <xf borderId="76" fillId="0" fontId="58" numFmtId="0" xfId="0" applyBorder="1" applyFont="1"/>
    <xf borderId="40" fillId="0" fontId="59" numFmtId="0" xfId="0" applyAlignment="1" applyBorder="1" applyFont="1">
      <alignment horizontal="center" vertical="center"/>
    </xf>
    <xf borderId="19" fillId="0" fontId="60" numFmtId="0" xfId="0" applyAlignment="1" applyBorder="1" applyFont="1">
      <alignment horizontal="center" vertical="center"/>
    </xf>
    <xf borderId="41" fillId="0" fontId="61" numFmtId="0" xfId="0" applyAlignment="1" applyBorder="1" applyFont="1">
      <alignment horizontal="center" vertical="center"/>
    </xf>
    <xf borderId="19" fillId="0" fontId="62" numFmtId="0" xfId="0" applyAlignment="1" applyBorder="1" applyFont="1">
      <alignment horizontal="center" shrinkToFit="0" vertical="center" wrapText="1"/>
    </xf>
    <xf borderId="19" fillId="0" fontId="63" numFmtId="2" xfId="0" applyAlignment="1" applyBorder="1" applyFont="1" applyNumberFormat="1">
      <alignment horizontal="center" shrinkToFit="0" vertical="center" wrapText="1"/>
    </xf>
    <xf borderId="19" fillId="0" fontId="64" numFmtId="164" xfId="0" applyAlignment="1" applyBorder="1" applyFont="1" applyNumberFormat="1">
      <alignment horizontal="center" vertical="center"/>
    </xf>
    <xf borderId="44" fillId="17" fontId="65" numFmtId="164" xfId="0" applyAlignment="1" applyBorder="1" applyFont="1" applyNumberFormat="1">
      <alignment horizontal="center" vertical="center"/>
    </xf>
    <xf borderId="44" fillId="7" fontId="66" numFmtId="164" xfId="0" applyAlignment="1" applyBorder="1" applyFont="1" applyNumberFormat="1">
      <alignment horizontal="center" vertical="center"/>
    </xf>
    <xf borderId="0" fillId="0" fontId="4" numFmtId="0" xfId="0" applyFont="1"/>
    <xf borderId="47" fillId="17" fontId="67" numFmtId="164" xfId="0" applyAlignment="1" applyBorder="1" applyFont="1" applyNumberFormat="1">
      <alignment horizontal="center" vertical="center"/>
    </xf>
    <xf borderId="59" fillId="17" fontId="68" numFmtId="164" xfId="0" applyAlignment="1" applyBorder="1" applyFont="1" applyNumberFormat="1">
      <alignment horizontal="center" vertical="center"/>
    </xf>
    <xf borderId="45" fillId="0" fontId="14" numFmtId="164" xfId="0" applyAlignment="1" applyBorder="1" applyFont="1" applyNumberFormat="1">
      <alignment horizontal="center" vertical="center"/>
    </xf>
    <xf borderId="9" fillId="0" fontId="69" numFmtId="164" xfId="0" applyAlignment="1" applyBorder="1" applyFont="1" applyNumberFormat="1">
      <alignment horizontal="center" vertical="center"/>
    </xf>
    <xf borderId="4" fillId="0" fontId="70" numFmtId="0" xfId="0" applyAlignment="1" applyBorder="1" applyFont="1">
      <alignment horizontal="center" shrinkToFit="0" vertical="center" wrapText="1"/>
    </xf>
    <xf borderId="33" fillId="0" fontId="71" numFmtId="0" xfId="0" applyAlignment="1" applyBorder="1" applyFont="1">
      <alignment horizontal="center" shrinkToFit="0" vertical="center" wrapText="1"/>
    </xf>
    <xf borderId="9" fillId="0" fontId="14" numFmtId="164" xfId="0" applyAlignment="1" applyBorder="1" applyFont="1" applyNumberFormat="1">
      <alignment horizontal="center" vertical="center"/>
    </xf>
    <xf borderId="49" fillId="0" fontId="72" numFmtId="164" xfId="0" applyAlignment="1" applyBorder="1" applyFont="1" applyNumberFormat="1">
      <alignment horizontal="center" vertical="center"/>
    </xf>
    <xf borderId="77" fillId="0" fontId="22" numFmtId="0" xfId="0" applyAlignment="1" applyBorder="1" applyFont="1">
      <alignment horizontal="left" vertical="center"/>
    </xf>
    <xf borderId="78" fillId="0" fontId="23" numFmtId="0" xfId="0" applyAlignment="1" applyBorder="1" applyFont="1">
      <alignment horizontal="left" vertical="center"/>
    </xf>
    <xf borderId="78" fillId="0" fontId="11" numFmtId="0" xfId="0" applyAlignment="1" applyBorder="1" applyFont="1">
      <alignment horizontal="left" vertical="center"/>
    </xf>
    <xf borderId="78" fillId="0" fontId="11" numFmtId="0" xfId="0" applyAlignment="1" applyBorder="1" applyFont="1">
      <alignment horizontal="center" vertical="center"/>
    </xf>
    <xf borderId="78" fillId="0" fontId="11" numFmtId="2" xfId="0" applyAlignment="1" applyBorder="1" applyFont="1" applyNumberFormat="1">
      <alignment horizontal="center" vertical="center"/>
    </xf>
    <xf borderId="79" fillId="0" fontId="11" numFmtId="0" xfId="0" applyAlignment="1" applyBorder="1" applyFont="1">
      <alignment horizontal="center" vertical="center"/>
    </xf>
    <xf borderId="1" fillId="0" fontId="11" numFmtId="0" xfId="0" applyAlignment="1" applyBorder="1" applyFont="1">
      <alignment horizontal="center" vertical="center"/>
    </xf>
    <xf borderId="80" fillId="0" fontId="11" numFmtId="0" xfId="0" applyAlignment="1" applyBorder="1" applyFont="1">
      <alignment horizontal="center" vertical="center"/>
    </xf>
    <xf borderId="81" fillId="0" fontId="11" numFmtId="0" xfId="0" applyAlignment="1" applyBorder="1" applyFont="1">
      <alignment horizontal="center" vertical="center"/>
    </xf>
    <xf borderId="75" fillId="17" fontId="14" numFmtId="164" xfId="0" applyAlignment="1" applyBorder="1" applyFont="1" applyNumberFormat="1">
      <alignment horizontal="center" vertical="center"/>
    </xf>
    <xf borderId="33" fillId="0" fontId="13" numFmtId="164" xfId="0" applyAlignment="1" applyBorder="1" applyFont="1" applyNumberFormat="1">
      <alignment horizontal="center" shrinkToFit="0" vertical="center" wrapText="1"/>
    </xf>
    <xf borderId="33" fillId="0" fontId="13" numFmtId="167" xfId="0" applyAlignment="1" applyBorder="1" applyFont="1" applyNumberFormat="1">
      <alignment vertical="center"/>
    </xf>
    <xf borderId="33" fillId="0" fontId="13" numFmtId="0" xfId="0" applyAlignment="1" applyBorder="1" applyFont="1">
      <alignment horizontal="center" vertical="center"/>
    </xf>
    <xf borderId="33" fillId="0" fontId="13" numFmtId="1" xfId="0" applyAlignment="1" applyBorder="1" applyFont="1" applyNumberFormat="1">
      <alignment horizontal="center" vertical="center"/>
    </xf>
    <xf borderId="77" fillId="0" fontId="11" numFmtId="0" xfId="0" applyAlignment="1" applyBorder="1" applyFont="1">
      <alignment horizontal="center" vertical="center"/>
    </xf>
    <xf borderId="82" fillId="0" fontId="11" numFmtId="0" xfId="0" applyAlignment="1" applyBorder="1" applyFont="1">
      <alignment horizontal="center" vertical="center"/>
    </xf>
    <xf borderId="33" fillId="0" fontId="73" numFmtId="0" xfId="0" applyAlignment="1" applyBorder="1" applyFont="1">
      <alignment horizontal="center" vertical="center"/>
    </xf>
    <xf borderId="33" fillId="0" fontId="74" numFmtId="2" xfId="0" applyAlignment="1" applyBorder="1" applyFont="1" applyNumberFormat="1">
      <alignment horizontal="center" shrinkToFit="0" vertical="center" wrapText="1"/>
    </xf>
    <xf borderId="33" fillId="0" fontId="75" numFmtId="164" xfId="0" applyAlignment="1" applyBorder="1" applyFont="1" applyNumberFormat="1">
      <alignment horizontal="center" vertical="center"/>
    </xf>
    <xf borderId="75" fillId="17" fontId="76" numFmtId="164" xfId="0" applyAlignment="1" applyBorder="1" applyFont="1" applyNumberFormat="1">
      <alignment horizontal="center" vertical="center"/>
    </xf>
    <xf borderId="75" fillId="7" fontId="77" numFmtId="164" xfId="0" applyAlignment="1" applyBorder="1" applyFont="1" applyNumberFormat="1">
      <alignment horizontal="center" vertical="center"/>
    </xf>
    <xf borderId="83" fillId="0" fontId="78" numFmtId="168" xfId="0" applyAlignment="1" applyBorder="1" applyFont="1" applyNumberFormat="1">
      <alignment horizontal="center" vertical="center"/>
    </xf>
    <xf borderId="33" fillId="0" fontId="79" numFmtId="164" xfId="0" applyAlignment="1" applyBorder="1" applyFont="1" applyNumberFormat="1">
      <alignment horizontal="center" shrinkToFit="0" vertical="center" wrapText="1"/>
    </xf>
    <xf borderId="33" fillId="0" fontId="80" numFmtId="167" xfId="0" applyAlignment="1" applyBorder="1" applyFont="1" applyNumberFormat="1">
      <alignment vertical="center"/>
    </xf>
    <xf borderId="33" fillId="0" fontId="81" numFmtId="0" xfId="0" applyAlignment="1" applyBorder="1" applyFont="1">
      <alignment horizontal="center" vertical="center"/>
    </xf>
    <xf borderId="33" fillId="0" fontId="82" numFmtId="1" xfId="0" applyAlignment="1" applyBorder="1" applyFont="1" applyNumberFormat="1">
      <alignment horizontal="center" vertical="center"/>
    </xf>
    <xf borderId="8" fillId="0" fontId="83" numFmtId="0" xfId="0" applyAlignment="1" applyBorder="1" applyFont="1">
      <alignment horizontal="center" vertical="center"/>
    </xf>
    <xf borderId="68" fillId="0" fontId="22" numFmtId="49" xfId="0" applyAlignment="1" applyBorder="1" applyFont="1" applyNumberFormat="1">
      <alignment horizontal="left" vertical="center"/>
    </xf>
    <xf borderId="77" fillId="0" fontId="23" numFmtId="49" xfId="0" applyAlignment="1" applyBorder="1" applyFont="1" applyNumberFormat="1">
      <alignment horizontal="left" vertical="center"/>
    </xf>
    <xf borderId="78" fillId="0" fontId="14" numFmtId="0" xfId="0" applyBorder="1" applyFont="1"/>
    <xf borderId="78" fillId="0" fontId="14" numFmtId="2" xfId="0" applyBorder="1" applyFont="1" applyNumberFormat="1"/>
    <xf borderId="77" fillId="0" fontId="14" numFmtId="0" xfId="0" applyBorder="1" applyFont="1"/>
    <xf borderId="82" fillId="0" fontId="14" numFmtId="0" xfId="0" applyBorder="1" applyFont="1"/>
    <xf borderId="19" fillId="0" fontId="13" numFmtId="2" xfId="0" applyAlignment="1" applyBorder="1" applyFont="1" applyNumberFormat="1">
      <alignment horizontal="center" shrinkToFit="0" vertical="center" wrapText="1"/>
    </xf>
    <xf borderId="40" fillId="0" fontId="84" numFmtId="0" xfId="0" applyAlignment="1" applyBorder="1" applyFont="1">
      <alignment horizontal="center" vertical="center"/>
    </xf>
    <xf borderId="19" fillId="0" fontId="85" numFmtId="1" xfId="0" applyAlignment="1" applyBorder="1" applyFont="1" applyNumberFormat="1">
      <alignment horizontal="center" vertical="center"/>
    </xf>
    <xf borderId="20" fillId="0" fontId="86" numFmtId="0" xfId="0" applyAlignment="1" applyBorder="1" applyFont="1">
      <alignment horizontal="center" vertical="center"/>
    </xf>
    <xf borderId="8" fillId="0" fontId="87" numFmtId="0" xfId="0" applyAlignment="1" applyBorder="1" applyFont="1">
      <alignment horizontal="center" vertical="center"/>
    </xf>
    <xf borderId="11" fillId="0" fontId="88" numFmtId="0" xfId="0" applyAlignment="1" applyBorder="1" applyFont="1">
      <alignment horizontal="center"/>
    </xf>
    <xf borderId="46" fillId="0" fontId="89" numFmtId="0" xfId="0" applyAlignment="1" applyBorder="1" applyFont="1">
      <alignment horizontal="center" vertical="center"/>
    </xf>
    <xf borderId="22" fillId="0" fontId="90" numFmtId="0" xfId="0" applyAlignment="1" applyBorder="1" applyFont="1">
      <alignment horizontal="center" vertical="center"/>
    </xf>
    <xf borderId="74" fillId="0" fontId="91" numFmtId="0" xfId="0" applyAlignment="1" applyBorder="1" applyFont="1">
      <alignment horizontal="center" shrinkToFit="0" vertical="center" wrapText="1"/>
    </xf>
    <xf borderId="62" fillId="0" fontId="92" numFmtId="0" xfId="0" applyAlignment="1" applyBorder="1" applyFont="1">
      <alignment horizontal="center" vertical="center"/>
    </xf>
    <xf borderId="4" fillId="0" fontId="93" numFmtId="0" xfId="0" applyAlignment="1" applyBorder="1" applyFont="1">
      <alignment horizontal="center"/>
    </xf>
    <xf borderId="74" fillId="0" fontId="94" numFmtId="0" xfId="0" applyAlignment="1" applyBorder="1" applyFont="1">
      <alignment horizontal="center" vertical="center"/>
    </xf>
    <xf borderId="83" fillId="0" fontId="95" numFmtId="0" xfId="0" applyAlignment="1" applyBorder="1" applyFont="1">
      <alignment horizontal="center" vertical="center"/>
    </xf>
    <xf borderId="79" fillId="0" fontId="11" numFmtId="0" xfId="0" applyAlignment="1" applyBorder="1" applyFont="1">
      <alignment horizontal="left" vertical="center"/>
    </xf>
    <xf borderId="79" fillId="0" fontId="14" numFmtId="0" xfId="0" applyBorder="1" applyFont="1"/>
    <xf borderId="79" fillId="0" fontId="14" numFmtId="2" xfId="0" applyBorder="1" applyFont="1" applyNumberFormat="1"/>
    <xf borderId="43" fillId="0" fontId="13" numFmtId="167" xfId="0" applyAlignment="1" applyBorder="1" applyFont="1" applyNumberFormat="1">
      <alignment horizontal="center" vertical="center"/>
    </xf>
    <xf borderId="9" fillId="0" fontId="96" numFmtId="0" xfId="0" applyAlignment="1" applyBorder="1" applyFont="1">
      <alignment horizontal="center" vertical="center"/>
    </xf>
    <xf borderId="22" fillId="0" fontId="13" numFmtId="167" xfId="0" applyAlignment="1" applyBorder="1" applyFont="1" applyNumberFormat="1">
      <alignment horizontal="center" vertical="center"/>
    </xf>
    <xf borderId="77" fillId="0" fontId="22" numFmtId="49" xfId="0" applyAlignment="1" applyBorder="1" applyFont="1" applyNumberFormat="1">
      <alignment horizontal="left" vertical="center"/>
    </xf>
    <xf borderId="78" fillId="0" fontId="23" numFmtId="49" xfId="0" applyAlignment="1" applyBorder="1" applyFont="1" applyNumberFormat="1">
      <alignment horizontal="left" vertical="center"/>
    </xf>
    <xf borderId="5" fillId="0" fontId="15" numFmtId="0" xfId="0" applyAlignment="1" applyBorder="1" applyFont="1">
      <alignment horizontal="center" vertical="center"/>
    </xf>
    <xf borderId="64" fillId="0" fontId="97" numFmtId="0" xfId="0" applyAlignment="1" applyBorder="1" applyFont="1">
      <alignment horizontal="center" vertical="center"/>
    </xf>
    <xf borderId="19" fillId="0" fontId="13" numFmtId="0" xfId="0" applyAlignment="1" applyBorder="1" applyFont="1">
      <alignment horizontal="center" vertical="center"/>
    </xf>
    <xf borderId="19" fillId="0" fontId="13" numFmtId="1" xfId="0" applyAlignment="1" applyBorder="1" applyFont="1" applyNumberFormat="1">
      <alignment horizontal="center" vertical="center"/>
    </xf>
    <xf borderId="9" fillId="0" fontId="15" numFmtId="0" xfId="0" applyAlignment="1" applyBorder="1" applyFont="1">
      <alignment horizontal="center" vertical="center"/>
    </xf>
    <xf borderId="74" fillId="0" fontId="98" numFmtId="0" xfId="0" applyAlignment="1" applyBorder="1" applyFont="1">
      <alignment horizontal="center" vertical="center"/>
    </xf>
    <xf borderId="2" fillId="0" fontId="99" numFmtId="0" xfId="0" applyAlignment="1" applyBorder="1" applyFont="1">
      <alignment horizontal="center" vertical="center"/>
    </xf>
    <xf borderId="2" fillId="0" fontId="100" numFmtId="168" xfId="0" applyAlignment="1" applyBorder="1" applyFont="1" applyNumberFormat="1">
      <alignment horizontal="center" vertical="center"/>
    </xf>
    <xf borderId="78" fillId="0" fontId="14" numFmtId="0" xfId="0" applyAlignment="1" applyBorder="1" applyFont="1">
      <alignment horizontal="center" vertical="center"/>
    </xf>
    <xf borderId="82" fillId="0" fontId="14" numFmtId="0" xfId="0" applyAlignment="1" applyBorder="1" applyFont="1">
      <alignment horizontal="center" vertical="center"/>
    </xf>
    <xf borderId="84" fillId="0" fontId="14" numFmtId="0" xfId="0" applyBorder="1" applyFont="1"/>
    <xf borderId="80" fillId="0" fontId="22" numFmtId="49" xfId="0" applyAlignment="1" applyBorder="1" applyFont="1" applyNumberFormat="1">
      <alignment horizontal="left" vertical="center"/>
    </xf>
    <xf borderId="20" fillId="0" fontId="101" numFmtId="168" xfId="0" applyAlignment="1" applyBorder="1" applyFont="1" applyNumberFormat="1">
      <alignment horizontal="center" vertical="center"/>
    </xf>
    <xf borderId="7" fillId="0" fontId="102" numFmtId="0" xfId="0" applyAlignment="1" applyBorder="1" applyFont="1">
      <alignment horizontal="center" shrinkToFit="0" vertical="center" wrapText="1"/>
    </xf>
    <xf borderId="19" fillId="0" fontId="103" numFmtId="164" xfId="0" applyAlignment="1" applyBorder="1" applyFont="1" applyNumberFormat="1">
      <alignment horizontal="center" shrinkToFit="0" vertical="center" wrapText="1"/>
    </xf>
    <xf borderId="19" fillId="0" fontId="104" numFmtId="167" xfId="0" applyAlignment="1" applyBorder="1" applyFont="1" applyNumberFormat="1">
      <alignment vertical="center"/>
    </xf>
    <xf borderId="19" fillId="0" fontId="105" numFmtId="0" xfId="0" applyAlignment="1" applyBorder="1" applyFont="1">
      <alignment horizontal="center" vertical="center"/>
    </xf>
    <xf borderId="25" fillId="0" fontId="106" numFmtId="0" xfId="0" applyAlignment="1" applyBorder="1" applyFont="1">
      <alignment horizontal="center" shrinkToFit="0" vertical="center" wrapText="1"/>
    </xf>
    <xf borderId="85" fillId="0" fontId="22" numFmtId="49" xfId="0" applyAlignment="1" applyBorder="1" applyFont="1" applyNumberFormat="1">
      <alignment horizontal="left" vertical="center"/>
    </xf>
    <xf borderId="71" fillId="0" fontId="23" numFmtId="49" xfId="0" applyAlignment="1" applyBorder="1" applyFont="1" applyNumberFormat="1">
      <alignment horizontal="left" vertical="center"/>
    </xf>
    <xf borderId="85" fillId="0" fontId="11" numFmtId="0" xfId="0" applyAlignment="1" applyBorder="1" applyFont="1">
      <alignment horizontal="left" vertical="center"/>
    </xf>
    <xf borderId="71" fillId="0" fontId="14" numFmtId="0" xfId="0" applyBorder="1" applyFont="1"/>
    <xf borderId="71" fillId="0" fontId="14" numFmtId="2" xfId="0" applyBorder="1" applyFont="1" applyNumberFormat="1"/>
    <xf borderId="85" fillId="0" fontId="14" numFmtId="0" xfId="0" applyBorder="1" applyFont="1"/>
    <xf borderId="86" fillId="0" fontId="14" numFmtId="0" xfId="0" applyBorder="1" applyFont="1"/>
    <xf borderId="79" fillId="0" fontId="23" numFmtId="49" xfId="0" applyAlignment="1" applyBorder="1" applyFont="1" applyNumberFormat="1">
      <alignment horizontal="left" vertical="center"/>
    </xf>
    <xf borderId="80" fillId="0" fontId="11" numFmtId="0" xfId="0" applyAlignment="1" applyBorder="1" applyFont="1">
      <alignment horizontal="left" vertical="center"/>
    </xf>
    <xf borderId="79" fillId="0" fontId="14" numFmtId="164" xfId="0" applyBorder="1" applyFont="1" applyNumberFormat="1"/>
    <xf borderId="8" fillId="0" fontId="58" numFmtId="0" xfId="0" applyBorder="1" applyFont="1"/>
    <xf borderId="8" fillId="0" fontId="107" numFmtId="0" xfId="0" applyAlignment="1" applyBorder="1" applyFont="1">
      <alignment horizontal="center" shrinkToFit="0" vertical="center" wrapText="1"/>
    </xf>
    <xf borderId="85" fillId="0" fontId="22" numFmtId="49" xfId="0" applyAlignment="1" applyBorder="1" applyFont="1" applyNumberFormat="1">
      <alignment horizontal="left" shrinkToFit="0" vertical="center" wrapText="1"/>
    </xf>
    <xf borderId="30" fillId="0" fontId="108" numFmtId="0" xfId="0" applyAlignment="1" applyBorder="1" applyFont="1">
      <alignment horizontal="center" shrinkToFit="0" vertical="center" wrapText="1"/>
    </xf>
    <xf borderId="30" fillId="0" fontId="109" numFmtId="2" xfId="0" applyAlignment="1" applyBorder="1" applyFont="1" applyNumberFormat="1">
      <alignment horizontal="center" shrinkToFit="0" vertical="center" wrapText="1"/>
    </xf>
    <xf borderId="30" fillId="0" fontId="110" numFmtId="164" xfId="0" applyAlignment="1" applyBorder="1" applyFont="1" applyNumberFormat="1">
      <alignment horizontal="center" vertical="center"/>
    </xf>
    <xf borderId="54" fillId="17" fontId="111" numFmtId="164" xfId="0" applyAlignment="1" applyBorder="1" applyFont="1" applyNumberFormat="1">
      <alignment horizontal="center" vertical="center"/>
    </xf>
    <xf borderId="54" fillId="7" fontId="112" numFmtId="164" xfId="0" applyAlignment="1" applyBorder="1" applyFont="1" applyNumberFormat="1">
      <alignment horizontal="center" vertical="center"/>
    </xf>
    <xf borderId="43" fillId="0" fontId="113" numFmtId="168" xfId="0" applyAlignment="1" applyBorder="1" applyFont="1" applyNumberFormat="1">
      <alignment horizontal="center" vertical="center"/>
    </xf>
    <xf borderId="8" fillId="0" fontId="114" numFmtId="0" xfId="0" applyAlignment="1" applyBorder="1" applyFont="1">
      <alignment horizontal="center" vertical="center"/>
    </xf>
    <xf borderId="71" fillId="0" fontId="11" numFmtId="0" xfId="0" applyAlignment="1" applyBorder="1" applyFont="1">
      <alignment horizontal="center" vertical="center"/>
    </xf>
    <xf borderId="71" fillId="0" fontId="11" numFmtId="2" xfId="0" applyAlignment="1" applyBorder="1" applyFont="1" applyNumberFormat="1">
      <alignment horizontal="center" vertical="center"/>
    </xf>
    <xf borderId="80" fillId="0" fontId="14" numFmtId="0" xfId="0" applyBorder="1" applyFont="1"/>
    <xf borderId="81" fillId="0" fontId="14" numFmtId="0" xfId="0" applyBorder="1" applyFont="1"/>
    <xf borderId="79" fillId="0" fontId="14" numFmtId="0" xfId="0" applyAlignment="1" applyBorder="1" applyFont="1">
      <alignment horizontal="center" vertical="center"/>
    </xf>
    <xf borderId="30" fillId="0" fontId="115" numFmtId="0" xfId="0" applyAlignment="1" applyBorder="1" applyFont="1">
      <alignment horizontal="center" vertical="center"/>
    </xf>
    <xf borderId="26" fillId="0" fontId="116" numFmtId="0" xfId="0" applyAlignment="1" applyBorder="1" applyFont="1">
      <alignment horizontal="center" vertical="center"/>
    </xf>
    <xf borderId="80" fillId="0" fontId="22" numFmtId="0" xfId="0" applyAlignment="1" applyBorder="1" applyFont="1">
      <alignment horizontal="left" vertical="center"/>
    </xf>
    <xf borderId="30" fillId="0" fontId="58" numFmtId="0" xfId="0" applyBorder="1" applyFont="1"/>
    <xf borderId="30" fillId="0" fontId="13" numFmtId="168" xfId="0" applyAlignment="1" applyBorder="1" applyFont="1" applyNumberFormat="1">
      <alignment horizontal="center" vertical="center"/>
    </xf>
    <xf borderId="8" fillId="17" fontId="117" numFmtId="164" xfId="0" applyAlignment="1" applyBorder="1" applyFont="1" applyNumberFormat="1">
      <alignment horizontal="center" vertical="center"/>
    </xf>
    <xf borderId="8" fillId="7" fontId="118" numFmtId="164" xfId="0" applyAlignment="1" applyBorder="1" applyFont="1" applyNumberFormat="1">
      <alignment horizontal="center" vertical="center"/>
    </xf>
    <xf borderId="8" fillId="0" fontId="119" numFmtId="168" xfId="0" applyAlignment="1" applyBorder="1" applyFont="1" applyNumberFormat="1">
      <alignment horizontal="center" vertical="center"/>
    </xf>
    <xf borderId="8" fillId="0" fontId="13" numFmtId="168" xfId="0" applyAlignment="1" applyBorder="1" applyFont="1" applyNumberFormat="1">
      <alignment horizontal="center" vertical="center"/>
    </xf>
    <xf borderId="26" fillId="17" fontId="120" numFmtId="164" xfId="0" applyAlignment="1" applyBorder="1" applyFont="1" applyNumberFormat="1">
      <alignment horizontal="center" vertical="center"/>
    </xf>
    <xf borderId="26" fillId="7" fontId="121" numFmtId="164" xfId="0" applyAlignment="1" applyBorder="1" applyFont="1" applyNumberFormat="1">
      <alignment horizontal="center" vertical="center"/>
    </xf>
    <xf borderId="26" fillId="0" fontId="122" numFmtId="168" xfId="0" applyAlignment="1" applyBorder="1" applyFont="1" applyNumberFormat="1">
      <alignment horizontal="center" vertical="center"/>
    </xf>
    <xf borderId="85" fillId="0" fontId="22" numFmtId="0" xfId="0" applyAlignment="1" applyBorder="1" applyFont="1">
      <alignment horizontal="left" vertical="center"/>
    </xf>
    <xf borderId="68" fillId="0" fontId="14" numFmtId="0" xfId="0" applyBorder="1" applyFont="1"/>
    <xf borderId="69" fillId="0" fontId="14" numFmtId="0" xfId="0" applyBorder="1" applyFont="1"/>
    <xf borderId="1" fillId="0" fontId="14" numFmtId="0" xfId="0" applyBorder="1" applyFont="1"/>
    <xf borderId="1" fillId="0" fontId="14" numFmtId="0" xfId="0" applyAlignment="1" applyBorder="1" applyFont="1">
      <alignment horizontal="center" vertical="center"/>
    </xf>
    <xf borderId="78" fillId="0" fontId="14" numFmtId="2" xfId="0" applyAlignment="1" applyBorder="1" applyFont="1" applyNumberFormat="1">
      <alignment horizontal="center" vertical="center"/>
    </xf>
    <xf borderId="77" fillId="0" fontId="14" numFmtId="0" xfId="0" applyAlignment="1" applyBorder="1" applyFont="1">
      <alignment horizontal="center" vertical="center"/>
    </xf>
    <xf borderId="42" fillId="0" fontId="123" numFmtId="0" xfId="0" applyAlignment="1" applyBorder="1" applyFont="1">
      <alignment horizontal="center" shrinkToFit="0" vertical="center" wrapText="1"/>
    </xf>
    <xf borderId="63" fillId="0" fontId="124" numFmtId="0" xfId="0" applyAlignment="1" applyBorder="1" applyFont="1">
      <alignment horizontal="center" shrinkToFit="0" vertical="center" wrapText="1"/>
    </xf>
    <xf borderId="43" fillId="0" fontId="125" numFmtId="164" xfId="0" applyAlignment="1" applyBorder="1" applyFont="1" applyNumberFormat="1">
      <alignment horizontal="center" vertical="center"/>
    </xf>
    <xf borderId="0" fillId="0" fontId="13" numFmtId="0" xfId="0" applyAlignment="1" applyFont="1">
      <alignment horizontal="right"/>
    </xf>
    <xf borderId="11" fillId="0" fontId="126" numFmtId="0" xfId="0" applyAlignment="1" applyBorder="1" applyFont="1">
      <alignment horizontal="center" shrinkToFit="0" vertical="center" wrapText="1"/>
    </xf>
    <xf borderId="20" fillId="0" fontId="127" numFmtId="164" xfId="0" applyAlignment="1" applyBorder="1" applyFont="1" applyNumberFormat="1">
      <alignment horizontal="center" vertical="center"/>
    </xf>
    <xf borderId="35" fillId="0" fontId="13" numFmtId="0" xfId="0" applyAlignment="1" applyBorder="1" applyFont="1">
      <alignment horizontal="center" vertical="center"/>
    </xf>
    <xf borderId="35" fillId="0" fontId="13" numFmtId="1" xfId="0" applyAlignment="1" applyBorder="1" applyFont="1" applyNumberFormat="1">
      <alignment horizontal="center" vertical="center"/>
    </xf>
    <xf borderId="38" fillId="0" fontId="15" numFmtId="0" xfId="0" applyAlignment="1" applyBorder="1" applyFont="1">
      <alignment horizontal="center" shrinkToFit="0" vertical="center" wrapText="1"/>
    </xf>
    <xf borderId="39" fillId="0" fontId="15" numFmtId="0" xfId="0" applyAlignment="1" applyBorder="1" applyFont="1">
      <alignment horizontal="center" vertical="center"/>
    </xf>
    <xf borderId="87" fillId="0" fontId="128" numFmtId="0" xfId="0" applyAlignment="1" applyBorder="1" applyFont="1">
      <alignment horizontal="center" vertical="center"/>
    </xf>
    <xf borderId="39" fillId="0" fontId="13" numFmtId="0" xfId="0" applyAlignment="1" applyBorder="1" applyFont="1">
      <alignment horizontal="center" shrinkToFit="0" vertical="center" wrapText="1"/>
    </xf>
    <xf borderId="39" fillId="0" fontId="13" numFmtId="2" xfId="0" applyAlignment="1" applyBorder="1" applyFont="1" applyNumberFormat="1">
      <alignment horizontal="center" shrinkToFit="0" vertical="center" wrapText="1"/>
    </xf>
    <xf borderId="39" fillId="0" fontId="14" numFmtId="164" xfId="0" applyAlignment="1" applyBorder="1" applyFont="1" applyNumberFormat="1">
      <alignment horizontal="center" vertical="center"/>
    </xf>
    <xf borderId="70" fillId="17" fontId="14" numFmtId="164" xfId="0" applyAlignment="1" applyBorder="1" applyFont="1" applyNumberFormat="1">
      <alignment horizontal="center" vertical="center"/>
    </xf>
    <xf borderId="70" fillId="7" fontId="14" numFmtId="164" xfId="0" applyAlignment="1" applyBorder="1" applyFont="1" applyNumberFormat="1">
      <alignment horizontal="center" vertical="center"/>
    </xf>
    <xf borderId="88" fillId="0" fontId="13" numFmtId="168" xfId="0" applyAlignment="1" applyBorder="1" applyFont="1" applyNumberFormat="1">
      <alignment horizontal="center" vertical="center"/>
    </xf>
    <xf borderId="79" fillId="0" fontId="23" numFmtId="0" xfId="0" applyAlignment="1" applyBorder="1" applyFont="1">
      <alignment horizontal="left" vertical="center"/>
    </xf>
    <xf borderId="77" fillId="0" fontId="11" numFmtId="0" xfId="0" applyAlignment="1" applyBorder="1" applyFont="1">
      <alignment horizontal="left" vertical="center"/>
    </xf>
    <xf borderId="5" fillId="0" fontId="14" numFmtId="164" xfId="0" applyAlignment="1" applyBorder="1" applyFont="1" applyNumberFormat="1">
      <alignment horizontal="center" vertical="center"/>
    </xf>
    <xf borderId="15" fillId="0" fontId="14" numFmtId="0" xfId="0" applyAlignment="1" applyBorder="1" applyFont="1">
      <alignment horizontal="center" shrinkToFit="0" vertical="center" wrapText="1"/>
    </xf>
    <xf borderId="78" fillId="0" fontId="14" numFmtId="0" xfId="0" applyAlignment="1" applyBorder="1" applyFont="1">
      <alignment horizontal="center" shrinkToFit="0" vertical="center" wrapText="1"/>
    </xf>
    <xf borderId="89" fillId="0" fontId="15" numFmtId="0" xfId="0" applyAlignment="1" applyBorder="1" applyFont="1">
      <alignment horizontal="center" shrinkToFit="0" vertical="center" wrapText="1"/>
    </xf>
    <xf borderId="45" fillId="0" fontId="13" numFmtId="0" xfId="0" applyAlignment="1" applyBorder="1" applyFont="1">
      <alignment horizontal="center" shrinkToFit="0" vertical="center" wrapText="1"/>
    </xf>
    <xf borderId="30" fillId="0" fontId="13" numFmtId="164" xfId="0" applyAlignment="1" applyBorder="1" applyFont="1" applyNumberFormat="1">
      <alignment horizontal="center" shrinkToFit="0" vertical="center" wrapText="1"/>
    </xf>
    <xf borderId="90" fillId="0" fontId="15" numFmtId="0" xfId="0" applyAlignment="1" applyBorder="1" applyFont="1">
      <alignment horizontal="center" shrinkToFit="0" vertical="center" wrapText="1"/>
    </xf>
    <xf borderId="9" fillId="0" fontId="13" numFmtId="0" xfId="0" applyAlignment="1" applyBorder="1" applyFont="1">
      <alignment horizontal="center" shrinkToFit="0" vertical="center" wrapText="1"/>
    </xf>
    <xf borderId="26" fillId="0" fontId="15" numFmtId="0" xfId="0" applyAlignment="1" applyBorder="1" applyFont="1">
      <alignment horizontal="center" vertical="center"/>
    </xf>
    <xf borderId="26" fillId="0" fontId="13" numFmtId="2" xfId="0" applyAlignment="1" applyBorder="1" applyFont="1" applyNumberFormat="1">
      <alignment horizontal="center" shrinkToFit="0" vertical="center" wrapText="1"/>
    </xf>
    <xf borderId="59" fillId="7" fontId="14" numFmtId="164" xfId="0" applyAlignment="1" applyBorder="1" applyFont="1" applyNumberFormat="1">
      <alignment horizontal="center" vertical="center"/>
    </xf>
    <xf borderId="27" fillId="0" fontId="13" numFmtId="168" xfId="0" applyAlignment="1" applyBorder="1" applyFont="1" applyNumberFormat="1">
      <alignment horizontal="center" vertical="center"/>
    </xf>
    <xf borderId="91" fillId="0" fontId="15" numFmtId="0" xfId="0" applyAlignment="1" applyBorder="1" applyFont="1">
      <alignment horizontal="center" shrinkToFit="0" vertical="center" wrapText="1"/>
    </xf>
    <xf borderId="49" fillId="0" fontId="13" numFmtId="0" xfId="0" applyAlignment="1" applyBorder="1" applyFont="1">
      <alignment horizontal="center" shrinkToFit="0" vertical="center" wrapText="1"/>
    </xf>
    <xf borderId="26" fillId="0" fontId="13" numFmtId="164" xfId="0" applyAlignment="1" applyBorder="1" applyFont="1" applyNumberFormat="1">
      <alignment horizontal="center" shrinkToFit="0" vertical="center" wrapText="1"/>
    </xf>
    <xf borderId="0" fillId="0" fontId="129" numFmtId="0" xfId="0" applyAlignment="1" applyFont="1">
      <alignment shrinkToFit="0" wrapText="1"/>
    </xf>
    <xf borderId="1" fillId="0" fontId="130" numFmtId="0" xfId="0" applyAlignment="1" applyBorder="1" applyFont="1">
      <alignment horizontal="center" shrinkToFit="0" vertical="center" wrapText="1"/>
    </xf>
    <xf borderId="92" fillId="0" fontId="8" numFmtId="0" xfId="0" applyAlignment="1" applyBorder="1" applyFont="1">
      <alignment horizontal="center" shrinkToFit="0" vertical="center" wrapText="1"/>
    </xf>
    <xf borderId="8" fillId="0" fontId="11" numFmtId="0" xfId="0" applyAlignment="1" applyBorder="1" applyFont="1">
      <alignment horizontal="center" shrinkToFit="0" vertical="center" wrapText="1"/>
    </xf>
    <xf borderId="93" fillId="0" fontId="8" numFmtId="0" xfId="0" applyAlignment="1" applyBorder="1" applyFont="1">
      <alignment horizontal="center" shrinkToFit="0" vertical="center" wrapText="1"/>
    </xf>
    <xf borderId="50" fillId="0" fontId="8" numFmtId="0" xfId="0" applyAlignment="1" applyBorder="1" applyFont="1">
      <alignment horizontal="center" shrinkToFit="0" vertical="center" wrapText="1"/>
    </xf>
    <xf borderId="94" fillId="0" fontId="8" numFmtId="0" xfId="0" applyAlignment="1" applyBorder="1" applyFont="1">
      <alignment horizontal="center" shrinkToFit="0" vertical="center" wrapText="1"/>
    </xf>
    <xf borderId="8" fillId="0" fontId="13" numFmtId="0" xfId="0" applyAlignment="1" applyBorder="1" applyFont="1">
      <alignment horizontal="center" vertical="center"/>
    </xf>
    <xf borderId="0" fillId="0" fontId="13" numFmtId="1" xfId="0" applyAlignment="1" applyFont="1" applyNumberFormat="1">
      <alignment horizontal="center" vertical="center"/>
    </xf>
    <xf borderId="1" fillId="0" fontId="13" numFmtId="0" xfId="0" applyAlignment="1" applyBorder="1" applyFont="1">
      <alignment horizontal="center" vertical="center"/>
    </xf>
    <xf borderId="8" fillId="0" fontId="14" numFmtId="164" xfId="0" applyAlignment="1" applyBorder="1" applyFont="1" applyNumberFormat="1">
      <alignment horizontal="center" vertical="center"/>
    </xf>
    <xf borderId="22" fillId="0" fontId="13" numFmtId="167" xfId="0" applyAlignment="1" applyBorder="1" applyFont="1" applyNumberFormat="1">
      <alignment horizontal="center" vertical="center"/>
    </xf>
    <xf borderId="0" fillId="0" fontId="8" numFmtId="0" xfId="0" applyAlignment="1" applyFont="1">
      <alignment horizontal="center" shrinkToFit="0" vertical="center" wrapText="1"/>
    </xf>
    <xf borderId="1" fillId="0" fontId="13" numFmtId="0" xfId="0" applyBorder="1" applyFont="1"/>
    <xf borderId="0" fillId="0" fontId="13" numFmtId="164" xfId="0" applyFont="1" applyNumberFormat="1"/>
    <xf borderId="0" fillId="0" fontId="13" numFmtId="169" xfId="0" applyFont="1" applyNumberFormat="1"/>
    <xf borderId="28" fillId="0" fontId="8" numFmtId="0" xfId="0" applyAlignment="1" applyBorder="1" applyFont="1">
      <alignment horizontal="center" shrinkToFit="0" vertical="center" wrapText="1"/>
    </xf>
    <xf borderId="29" fillId="0" fontId="8" numFmtId="169" xfId="0" applyAlignment="1" applyBorder="1" applyFont="1" applyNumberFormat="1">
      <alignment horizontal="center" shrinkToFit="0" vertical="center" wrapText="1"/>
    </xf>
    <xf borderId="30" fillId="0" fontId="8" numFmtId="169" xfId="0" applyAlignment="1" applyBorder="1" applyFont="1" applyNumberFormat="1">
      <alignment horizontal="center" shrinkToFit="0" vertical="center" wrapText="1"/>
    </xf>
    <xf borderId="45" fillId="0" fontId="8" numFmtId="0" xfId="0" applyAlignment="1" applyBorder="1" applyFont="1">
      <alignment horizontal="center" shrinkToFit="0" vertical="center" wrapText="1"/>
    </xf>
    <xf borderId="42" fillId="6" fontId="8" numFmtId="0" xfId="0" applyAlignment="1" applyBorder="1" applyFont="1">
      <alignment horizontal="center" shrinkToFit="0" vertical="center" wrapText="1"/>
    </xf>
    <xf borderId="30" fillId="9" fontId="10" numFmtId="0" xfId="0" applyAlignment="1" applyBorder="1" applyFont="1">
      <alignment horizontal="center" shrinkToFit="0" vertical="center" wrapText="1"/>
    </xf>
    <xf borderId="30" fillId="5" fontId="11" numFmtId="0" xfId="0" applyAlignment="1" applyBorder="1" applyFont="1">
      <alignment horizontal="center" shrinkToFit="0" vertical="center" wrapText="1"/>
    </xf>
    <xf borderId="30" fillId="21" fontId="8" numFmtId="0" xfId="0" applyAlignment="1" applyBorder="1" applyFill="1" applyFont="1">
      <alignment horizontal="center" shrinkToFit="0" vertical="center" wrapText="1"/>
    </xf>
    <xf borderId="30" fillId="22" fontId="14" numFmtId="0" xfId="0" applyAlignment="1" applyBorder="1" applyFill="1" applyFont="1">
      <alignment horizontal="center" shrinkToFit="0" vertical="center" wrapText="1"/>
    </xf>
    <xf borderId="43" fillId="23" fontId="14" numFmtId="0" xfId="0" applyAlignment="1" applyBorder="1" applyFill="1" applyFont="1">
      <alignment horizontal="center" shrinkToFit="0" vertical="center" wrapText="1"/>
    </xf>
    <xf borderId="8" fillId="0" fontId="8" numFmtId="169" xfId="0" applyAlignment="1" applyBorder="1" applyFont="1" applyNumberFormat="1">
      <alignment horizontal="center" shrinkToFit="0" vertical="center" wrapText="1"/>
    </xf>
    <xf borderId="9" fillId="0" fontId="131" numFmtId="0" xfId="0" applyAlignment="1" applyBorder="1" applyFont="1">
      <alignment horizontal="center" shrinkToFit="0" vertical="center" wrapText="1"/>
    </xf>
    <xf borderId="46" fillId="6" fontId="13" numFmtId="0" xfId="0" applyAlignment="1" applyBorder="1" applyFont="1">
      <alignment horizontal="center" shrinkToFit="0" vertical="center" wrapText="1"/>
    </xf>
    <xf borderId="8" fillId="21" fontId="13" numFmtId="0" xfId="0" applyAlignment="1" applyBorder="1" applyFont="1">
      <alignment horizontal="center" shrinkToFit="0" vertical="center" wrapText="1"/>
    </xf>
    <xf borderId="8" fillId="22" fontId="14" numFmtId="0" xfId="0" applyAlignment="1" applyBorder="1" applyFont="1">
      <alignment horizontal="center" shrinkToFit="0" vertical="center" wrapText="1"/>
    </xf>
    <xf borderId="22" fillId="23" fontId="14" numFmtId="0" xfId="0" applyAlignment="1" applyBorder="1" applyFont="1">
      <alignment horizontal="center" shrinkToFit="0" vertical="center" wrapText="1"/>
    </xf>
    <xf borderId="26" fillId="0" fontId="8" numFmtId="169" xfId="0" applyAlignment="1" applyBorder="1" applyFont="1" applyNumberFormat="1">
      <alignment horizontal="center" shrinkToFit="0" vertical="center" wrapText="1"/>
    </xf>
    <xf borderId="49" fillId="0" fontId="13" numFmtId="0" xfId="0" applyAlignment="1" applyBorder="1" applyFont="1">
      <alignment horizontal="center" shrinkToFit="0" vertical="center" wrapText="1"/>
    </xf>
    <xf borderId="25" fillId="0" fontId="13" numFmtId="0" xfId="0" applyAlignment="1" applyBorder="1" applyFont="1">
      <alignment horizontal="center" shrinkToFit="0" wrapText="1"/>
    </xf>
    <xf borderId="26" fillId="0" fontId="13" numFmtId="0" xfId="0" applyAlignment="1" applyBorder="1" applyFont="1">
      <alignment horizontal="center" shrinkToFit="0" wrapText="1"/>
    </xf>
    <xf borderId="26" fillId="0" fontId="14" numFmtId="164" xfId="0" applyAlignment="1" applyBorder="1" applyFont="1" applyNumberFormat="1">
      <alignment horizontal="center" vertical="center"/>
    </xf>
    <xf borderId="27" fillId="0" fontId="13" numFmtId="167" xfId="0" applyAlignment="1" applyBorder="1" applyFont="1" applyNumberFormat="1">
      <alignment horizontal="center"/>
    </xf>
    <xf borderId="26" fillId="17" fontId="10" numFmtId="0" xfId="0" applyAlignment="1" applyBorder="1" applyFont="1">
      <alignment horizontal="center" shrinkToFit="0" vertical="center" wrapText="1"/>
    </xf>
    <xf borderId="26" fillId="18" fontId="15" numFmtId="0" xfId="0" applyAlignment="1" applyBorder="1" applyFont="1">
      <alignment horizontal="center" shrinkToFit="0" vertical="center" wrapText="1"/>
    </xf>
    <xf borderId="26" fillId="19" fontId="15" numFmtId="0" xfId="0" applyAlignment="1" applyBorder="1" applyFont="1">
      <alignment horizontal="center" shrinkToFit="0" vertical="center" wrapText="1"/>
    </xf>
    <xf borderId="26" fillId="21" fontId="13" numFmtId="0" xfId="0" applyAlignment="1" applyBorder="1" applyFont="1">
      <alignment horizontal="center" shrinkToFit="0" vertical="center" wrapText="1"/>
    </xf>
    <xf borderId="26" fillId="24" fontId="14" numFmtId="0" xfId="0" applyAlignment="1" applyBorder="1" applyFill="1" applyFont="1">
      <alignment horizontal="center" shrinkToFit="0" vertical="center" wrapText="1"/>
    </xf>
    <xf borderId="27" fillId="25" fontId="14" numFmtId="0" xfId="0" applyAlignment="1" applyBorder="1" applyFill="1" applyFont="1">
      <alignment horizontal="center" shrinkToFit="0" vertical="center" wrapText="1"/>
    </xf>
    <xf borderId="95" fillId="0" fontId="13" numFmtId="167" xfId="0" applyAlignment="1" applyBorder="1" applyFont="1" applyNumberFormat="1">
      <alignment horizontal="center" vertical="center"/>
    </xf>
    <xf borderId="79" fillId="0" fontId="11" numFmtId="0" xfId="0" applyBorder="1" applyFont="1"/>
    <xf borderId="79" fillId="0" fontId="11" numFmtId="169" xfId="0" applyBorder="1" applyFont="1" applyNumberFormat="1"/>
    <xf borderId="1" fillId="0" fontId="11" numFmtId="0" xfId="0" applyAlignment="1" applyBorder="1" applyFont="1">
      <alignment horizontal="center"/>
    </xf>
    <xf borderId="79" fillId="0" fontId="11" numFmtId="0" xfId="0" applyAlignment="1" applyBorder="1" applyFont="1">
      <alignment horizontal="center"/>
    </xf>
    <xf borderId="81" fillId="0" fontId="11" numFmtId="0" xfId="0" applyBorder="1" applyFont="1"/>
    <xf borderId="96" fillId="0" fontId="15" numFmtId="0" xfId="0" applyAlignment="1" applyBorder="1" applyFont="1">
      <alignment horizontal="center" vertical="center"/>
    </xf>
    <xf borderId="97" fillId="0" fontId="15" numFmtId="0" xfId="0" applyAlignment="1" applyBorder="1" applyFont="1">
      <alignment horizontal="center" shrinkToFit="0" wrapText="1"/>
    </xf>
    <xf borderId="30" fillId="0" fontId="15" numFmtId="0" xfId="0" applyAlignment="1" applyBorder="1" applyFont="1">
      <alignment horizontal="center" shrinkToFit="0" wrapText="1"/>
    </xf>
    <xf borderId="30" fillId="0" fontId="15" numFmtId="169" xfId="0" applyAlignment="1" applyBorder="1" applyFont="1" applyNumberFormat="1">
      <alignment horizontal="center" shrinkToFit="0" vertical="center" wrapText="1"/>
    </xf>
    <xf borderId="54" fillId="17" fontId="15" numFmtId="169" xfId="0" applyAlignment="1" applyBorder="1" applyFont="1" applyNumberFormat="1">
      <alignment horizontal="center" shrinkToFit="0" vertical="center" wrapText="1"/>
    </xf>
    <xf borderId="43" fillId="0" fontId="15" numFmtId="170" xfId="0" applyAlignment="1" applyBorder="1" applyFont="1" applyNumberFormat="1">
      <alignment horizontal="right" shrinkToFit="0" vertical="center" wrapText="1"/>
    </xf>
    <xf borderId="63" fillId="0" fontId="15" numFmtId="0" xfId="0" applyAlignment="1" applyBorder="1" applyFont="1">
      <alignment horizontal="center" shrinkToFit="0" vertical="center" wrapText="1"/>
    </xf>
    <xf borderId="30" fillId="0" fontId="13" numFmtId="0" xfId="0" applyAlignment="1" applyBorder="1" applyFont="1">
      <alignment shrinkToFit="0" wrapText="1"/>
    </xf>
    <xf borderId="30" fillId="0" fontId="13" numFmtId="164" xfId="0" applyAlignment="1" applyBorder="1" applyFont="1" applyNumberFormat="1">
      <alignment horizontal="right" shrinkToFit="0" wrapText="1"/>
    </xf>
    <xf borderId="43" fillId="0" fontId="13" numFmtId="167" xfId="0" applyBorder="1" applyFont="1" applyNumberFormat="1"/>
    <xf borderId="67" fillId="0" fontId="132" numFmtId="0" xfId="0" applyAlignment="1" applyBorder="1" applyFont="1">
      <alignment horizontal="center" vertical="center"/>
    </xf>
    <xf borderId="8" fillId="0" fontId="15" numFmtId="0" xfId="0" applyAlignment="1" applyBorder="1" applyFont="1">
      <alignment horizontal="center" shrinkToFit="0" wrapText="1"/>
    </xf>
    <xf borderId="8" fillId="0" fontId="15" numFmtId="169" xfId="0" applyAlignment="1" applyBorder="1" applyFont="1" applyNumberFormat="1">
      <alignment horizontal="center" shrinkToFit="0" vertical="center" wrapText="1"/>
    </xf>
    <xf borderId="47" fillId="17" fontId="15" numFmtId="169" xfId="0" applyAlignment="1" applyBorder="1" applyFont="1" applyNumberFormat="1">
      <alignment horizontal="center" shrinkToFit="0" vertical="center" wrapText="1"/>
    </xf>
    <xf borderId="22" fillId="0" fontId="15" numFmtId="170" xfId="0" applyAlignment="1" applyBorder="1" applyFont="1" applyNumberFormat="1">
      <alignment horizontal="right" shrinkToFit="0" vertical="center" wrapText="1"/>
    </xf>
    <xf borderId="11" fillId="0" fontId="15" numFmtId="0" xfId="0" applyAlignment="1" applyBorder="1" applyFont="1">
      <alignment horizontal="center" shrinkToFit="0" vertical="center" wrapText="1"/>
    </xf>
    <xf borderId="8" fillId="0" fontId="13" numFmtId="0" xfId="0" applyAlignment="1" applyBorder="1" applyFont="1">
      <alignment shrinkToFit="0" wrapText="1"/>
    </xf>
    <xf borderId="8" fillId="0" fontId="13" numFmtId="164" xfId="0" applyAlignment="1" applyBorder="1" applyFont="1" applyNumberFormat="1">
      <alignment horizontal="right" shrinkToFit="0" wrapText="1"/>
    </xf>
    <xf borderId="22" fillId="0" fontId="13" numFmtId="167" xfId="0" applyBorder="1" applyFont="1" applyNumberFormat="1"/>
    <xf borderId="98" fillId="0" fontId="133" numFmtId="0" xfId="0" applyAlignment="1" applyBorder="1" applyFont="1">
      <alignment horizontal="center" vertical="center"/>
    </xf>
    <xf borderId="33" fillId="0" fontId="15" numFmtId="0" xfId="0" applyAlignment="1" applyBorder="1" applyFont="1">
      <alignment horizontal="center" shrinkToFit="0" wrapText="1"/>
    </xf>
    <xf borderId="33" fillId="0" fontId="15" numFmtId="169" xfId="0" applyAlignment="1" applyBorder="1" applyFont="1" applyNumberFormat="1">
      <alignment horizontal="center" shrinkToFit="0" vertical="center" wrapText="1"/>
    </xf>
    <xf borderId="75" fillId="17" fontId="15" numFmtId="169" xfId="0" applyAlignment="1" applyBorder="1" applyFont="1" applyNumberFormat="1">
      <alignment horizontal="center" shrinkToFit="0" vertical="center" wrapText="1"/>
    </xf>
    <xf borderId="83" fillId="0" fontId="15" numFmtId="170" xfId="0" applyAlignment="1" applyBorder="1" applyFont="1" applyNumberFormat="1">
      <alignment horizontal="right" shrinkToFit="0" vertical="center" wrapText="1"/>
    </xf>
    <xf borderId="25" fillId="0" fontId="15" numFmtId="0" xfId="0" applyAlignment="1" applyBorder="1" applyFont="1">
      <alignment horizontal="center" shrinkToFit="0" vertical="center" wrapText="1"/>
    </xf>
    <xf borderId="25" fillId="0" fontId="13" numFmtId="0" xfId="0" applyAlignment="1" applyBorder="1" applyFont="1">
      <alignment horizontal="center" shrinkToFit="0" vertical="center" wrapText="1"/>
    </xf>
    <xf borderId="26" fillId="0" fontId="13" numFmtId="0" xfId="0" applyAlignment="1" applyBorder="1" applyFont="1">
      <alignment shrinkToFit="0" wrapText="1"/>
    </xf>
    <xf borderId="26" fillId="0" fontId="13" numFmtId="164" xfId="0" applyAlignment="1" applyBorder="1" applyFont="1" applyNumberFormat="1">
      <alignment horizontal="right" shrinkToFit="0" wrapText="1"/>
    </xf>
    <xf borderId="27" fillId="0" fontId="13" numFmtId="167" xfId="0" applyBorder="1" applyFont="1" applyNumberFormat="1"/>
    <xf borderId="99" fillId="0" fontId="15" numFmtId="0" xfId="0" applyAlignment="1" applyBorder="1" applyFont="1">
      <alignment horizontal="center" vertical="center"/>
    </xf>
    <xf borderId="100" fillId="0" fontId="15" numFmtId="0" xfId="0" applyAlignment="1" applyBorder="1" applyFont="1">
      <alignment horizontal="center" vertical="center"/>
    </xf>
    <xf borderId="100" fillId="0" fontId="15" numFmtId="0" xfId="0" applyAlignment="1" applyBorder="1" applyFont="1">
      <alignment horizontal="center" shrinkToFit="0" wrapText="1"/>
    </xf>
    <xf borderId="100" fillId="0" fontId="15" numFmtId="169" xfId="0" applyAlignment="1" applyBorder="1" applyFont="1" applyNumberFormat="1">
      <alignment horizontal="center" shrinkToFit="0" vertical="center" wrapText="1"/>
    </xf>
    <xf borderId="101" fillId="17" fontId="15" numFmtId="169" xfId="0" applyAlignment="1" applyBorder="1" applyFont="1" applyNumberFormat="1">
      <alignment horizontal="center" shrinkToFit="0" vertical="center" wrapText="1"/>
    </xf>
    <xf borderId="102" fillId="0" fontId="15" numFmtId="170" xfId="0" applyAlignment="1" applyBorder="1" applyFont="1" applyNumberFormat="1">
      <alignment horizontal="right" shrinkToFit="0" vertical="center" wrapText="1"/>
    </xf>
    <xf borderId="103" fillId="0" fontId="15" numFmtId="0" xfId="0" applyAlignment="1" applyBorder="1" applyFont="1">
      <alignment horizontal="center" vertical="center"/>
    </xf>
    <xf borderId="104" fillId="0" fontId="15" numFmtId="0" xfId="0" applyAlignment="1" applyBorder="1" applyFont="1">
      <alignment horizontal="center" vertical="center"/>
    </xf>
    <xf borderId="8" fillId="17" fontId="15" numFmtId="169" xfId="0" applyAlignment="1" applyBorder="1" applyFont="1" applyNumberFormat="1">
      <alignment horizontal="center" shrinkToFit="0" vertical="center" wrapText="1"/>
    </xf>
    <xf borderId="105" fillId="0" fontId="15" numFmtId="170" xfId="0" applyAlignment="1" applyBorder="1" applyFont="1" applyNumberFormat="1">
      <alignment horizontal="right" shrinkToFit="0" vertical="center" wrapText="1"/>
    </xf>
    <xf borderId="106" fillId="0" fontId="15" numFmtId="0" xfId="0" applyAlignment="1" applyBorder="1" applyFont="1">
      <alignment horizontal="center" vertical="center"/>
    </xf>
    <xf borderId="107" fillId="0" fontId="15" numFmtId="0" xfId="0" applyAlignment="1" applyBorder="1" applyFont="1">
      <alignment horizontal="center" vertical="center"/>
    </xf>
    <xf borderId="26" fillId="0" fontId="15" numFmtId="0" xfId="0" applyAlignment="1" applyBorder="1" applyFont="1">
      <alignment horizontal="center" shrinkToFit="0" wrapText="1"/>
    </xf>
    <xf borderId="26" fillId="0" fontId="15" numFmtId="169" xfId="0" applyAlignment="1" applyBorder="1" applyFont="1" applyNumberFormat="1">
      <alignment horizontal="center" shrinkToFit="0" vertical="center" wrapText="1"/>
    </xf>
    <xf borderId="59" fillId="17" fontId="15" numFmtId="169" xfId="0" applyAlignment="1" applyBorder="1" applyFont="1" applyNumberFormat="1">
      <alignment horizontal="center" shrinkToFit="0" vertical="center" wrapText="1"/>
    </xf>
    <xf borderId="27" fillId="0" fontId="15" numFmtId="170" xfId="0" applyAlignment="1" applyBorder="1" applyFont="1" applyNumberFormat="1">
      <alignment horizontal="right" shrinkToFit="0" vertical="center" wrapText="1"/>
    </xf>
    <xf borderId="108" fillId="0" fontId="134" numFmtId="0" xfId="0" applyAlignment="1" applyBorder="1" applyFont="1">
      <alignment horizontal="center" vertical="center"/>
    </xf>
    <xf borderId="109" fillId="0" fontId="15" numFmtId="0" xfId="0" applyAlignment="1" applyBorder="1" applyFont="1">
      <alignment horizontal="center" shrinkToFit="0" wrapText="1"/>
    </xf>
    <xf borderId="109" fillId="0" fontId="15" numFmtId="169" xfId="0" applyAlignment="1" applyBorder="1" applyFont="1" applyNumberFormat="1">
      <alignment horizontal="center" shrinkToFit="0" vertical="center" wrapText="1"/>
    </xf>
    <xf borderId="110" fillId="17" fontId="15" numFmtId="169" xfId="0" applyAlignment="1" applyBorder="1" applyFont="1" applyNumberFormat="1">
      <alignment horizontal="center" shrinkToFit="0" vertical="center" wrapText="1"/>
    </xf>
    <xf borderId="111" fillId="0" fontId="15" numFmtId="170" xfId="0" applyAlignment="1" applyBorder="1" applyFont="1" applyNumberFormat="1">
      <alignment horizontal="right" shrinkToFit="0" vertical="center" wrapText="1"/>
    </xf>
    <xf borderId="112" fillId="0" fontId="135" numFmtId="0" xfId="0" applyAlignment="1" applyBorder="1" applyFont="1">
      <alignment horizontal="center" vertical="center"/>
    </xf>
    <xf borderId="113" fillId="0" fontId="15" numFmtId="0" xfId="0" applyAlignment="1" applyBorder="1" applyFont="1">
      <alignment horizontal="center" vertical="center"/>
    </xf>
    <xf borderId="114" fillId="0" fontId="136" numFmtId="0" xfId="0" applyAlignment="1" applyBorder="1" applyFont="1">
      <alignment horizontal="center" vertical="center"/>
    </xf>
    <xf borderId="115" fillId="0" fontId="15" numFmtId="0" xfId="0" applyAlignment="1" applyBorder="1" applyFont="1">
      <alignment horizontal="center" shrinkToFit="0" wrapText="1"/>
    </xf>
    <xf borderId="115" fillId="0" fontId="15" numFmtId="169" xfId="0" applyAlignment="1" applyBorder="1" applyFont="1" applyNumberFormat="1">
      <alignment horizontal="center" shrinkToFit="0" vertical="center" wrapText="1"/>
    </xf>
    <xf borderId="116" fillId="17" fontId="15" numFmtId="169" xfId="0" applyAlignment="1" applyBorder="1" applyFont="1" applyNumberFormat="1">
      <alignment horizontal="center" shrinkToFit="0" vertical="center" wrapText="1"/>
    </xf>
    <xf borderId="117" fillId="0" fontId="15" numFmtId="170" xfId="0" applyAlignment="1" applyBorder="1" applyFont="1" applyNumberFormat="1">
      <alignment horizontal="right" shrinkToFit="0" vertical="center" wrapText="1"/>
    </xf>
    <xf borderId="30" fillId="0" fontId="15" numFmtId="0" xfId="0" applyAlignment="1" applyBorder="1" applyFont="1">
      <alignment horizontal="center" vertical="center"/>
    </xf>
    <xf borderId="8" fillId="0" fontId="15" numFmtId="0" xfId="0" applyAlignment="1" applyBorder="1" applyFont="1">
      <alignment horizontal="center" vertical="center"/>
    </xf>
    <xf borderId="26" fillId="0" fontId="15" numFmtId="0" xfId="0" applyAlignment="1" applyBorder="1" applyFont="1">
      <alignment horizontal="center" vertical="center"/>
    </xf>
    <xf borderId="68" fillId="0" fontId="11" numFmtId="0" xfId="0" applyAlignment="1" applyBorder="1" applyFont="1">
      <alignment horizontal="center" vertical="center"/>
    </xf>
    <xf borderId="1" fillId="0" fontId="11" numFmtId="169" xfId="0" applyAlignment="1" applyBorder="1" applyFont="1" applyNumberFormat="1">
      <alignment horizontal="center" vertical="center"/>
    </xf>
    <xf borderId="69" fillId="0" fontId="11" numFmtId="170" xfId="0" applyAlignment="1" applyBorder="1" applyFont="1" applyNumberFormat="1">
      <alignment horizontal="center" vertical="center"/>
    </xf>
    <xf borderId="1" fillId="0" fontId="11" numFmtId="170" xfId="0" applyAlignment="1" applyBorder="1" applyFont="1" applyNumberFormat="1">
      <alignment horizontal="center" vertical="center"/>
    </xf>
    <xf borderId="98" fillId="0" fontId="11" numFmtId="0" xfId="0" applyAlignment="1" applyBorder="1" applyFont="1">
      <alignment horizontal="center" vertical="center"/>
    </xf>
    <xf borderId="62" fillId="0" fontId="15" numFmtId="0" xfId="0" applyAlignment="1" applyBorder="1" applyFont="1">
      <alignment horizontal="center" vertical="center"/>
    </xf>
    <xf borderId="19" fillId="0" fontId="15" numFmtId="0" xfId="0" applyAlignment="1" applyBorder="1" applyFont="1">
      <alignment horizontal="center" shrinkToFit="0" wrapText="1"/>
    </xf>
    <xf borderId="19" fillId="0" fontId="15" numFmtId="169" xfId="0" applyAlignment="1" applyBorder="1" applyFont="1" applyNumberFormat="1">
      <alignment horizontal="center" shrinkToFit="0" vertical="center" wrapText="1"/>
    </xf>
    <xf borderId="44" fillId="17" fontId="15" numFmtId="169" xfId="0" applyAlignment="1" applyBorder="1" applyFont="1" applyNumberFormat="1">
      <alignment horizontal="center" shrinkToFit="0" vertical="center" wrapText="1"/>
    </xf>
    <xf borderId="20" fillId="0" fontId="15" numFmtId="170" xfId="0" applyAlignment="1" applyBorder="1" applyFont="1" applyNumberFormat="1">
      <alignment horizontal="right" shrinkToFit="0" vertical="center" wrapText="1"/>
    </xf>
    <xf borderId="19" fillId="0" fontId="13" numFmtId="164" xfId="0" applyAlignment="1" applyBorder="1" applyFont="1" applyNumberFormat="1">
      <alignment horizontal="right" shrinkToFit="0" wrapText="1"/>
    </xf>
    <xf borderId="20" fillId="0" fontId="13" numFmtId="167" xfId="0" applyBorder="1" applyFont="1" applyNumberFormat="1"/>
    <xf borderId="64" fillId="0" fontId="15" numFmtId="0" xfId="0" applyAlignment="1" applyBorder="1" applyFont="1">
      <alignment horizontal="center" vertical="center"/>
    </xf>
    <xf borderId="7" fillId="0" fontId="15" numFmtId="0" xfId="0" applyAlignment="1" applyBorder="1" applyFont="1">
      <alignment horizontal="center" shrinkToFit="0" vertical="center" wrapText="1"/>
    </xf>
    <xf borderId="19" fillId="0" fontId="13" numFmtId="0" xfId="0" applyAlignment="1" applyBorder="1" applyFont="1">
      <alignment shrinkToFit="0" wrapText="1"/>
    </xf>
    <xf borderId="87" fillId="0" fontId="15" numFmtId="0" xfId="0" applyAlignment="1" applyBorder="1" applyFont="1">
      <alignment horizontal="center" vertical="center"/>
    </xf>
    <xf borderId="1" fillId="0" fontId="137" numFmtId="0" xfId="0" applyBorder="1" applyFont="1"/>
    <xf borderId="71" fillId="0" fontId="138" numFmtId="0" xfId="0" applyBorder="1" applyFont="1"/>
    <xf borderId="118" fillId="0" fontId="15" numFmtId="0" xfId="0" applyAlignment="1" applyBorder="1" applyFont="1">
      <alignment horizontal="center" shrinkToFit="0" vertical="center" wrapText="1"/>
    </xf>
    <xf borderId="39" fillId="0" fontId="15" numFmtId="0" xfId="0" applyAlignment="1" applyBorder="1" applyFont="1">
      <alignment horizontal="center" shrinkToFit="0" vertical="center" wrapText="1"/>
    </xf>
    <xf borderId="88" fillId="0" fontId="13" numFmtId="0" xfId="0" applyAlignment="1" applyBorder="1" applyFont="1">
      <alignment horizontal="center" shrinkToFit="0" vertical="center" wrapText="1"/>
    </xf>
    <xf borderId="118" fillId="0" fontId="13" numFmtId="0" xfId="0" applyAlignment="1" applyBorder="1" applyFont="1">
      <alignment horizontal="center" shrinkToFit="0" vertical="center" wrapText="1"/>
    </xf>
    <xf borderId="39" fillId="0" fontId="13" numFmtId="0" xfId="0" applyAlignment="1" applyBorder="1" applyFont="1">
      <alignment shrinkToFit="0" wrapText="1"/>
    </xf>
    <xf borderId="41" fillId="0" fontId="15" numFmtId="0" xfId="0" applyAlignment="1" applyBorder="1" applyFont="1">
      <alignment horizontal="center" vertical="center"/>
    </xf>
    <xf borderId="74" fillId="0" fontId="139" numFmtId="0" xfId="0" applyAlignment="1" applyBorder="1" applyFont="1">
      <alignment horizontal="center" vertical="center"/>
    </xf>
    <xf borderId="33" fillId="0" fontId="13" numFmtId="0" xfId="0" applyAlignment="1" applyBorder="1" applyFont="1">
      <alignment shrinkToFit="0" wrapText="1"/>
    </xf>
    <xf borderId="33" fillId="0" fontId="13" numFmtId="164" xfId="0" applyAlignment="1" applyBorder="1" applyFont="1" applyNumberFormat="1">
      <alignment horizontal="right" shrinkToFit="0" wrapText="1"/>
    </xf>
    <xf borderId="83" fillId="0" fontId="13" numFmtId="167" xfId="0" applyBorder="1" applyFont="1" applyNumberFormat="1"/>
    <xf borderId="1" fillId="0" fontId="11" numFmtId="169" xfId="0" applyBorder="1" applyFont="1" applyNumberFormat="1"/>
    <xf borderId="69" fillId="0" fontId="11" numFmtId="170" xfId="0" applyAlignment="1" applyBorder="1" applyFont="1" applyNumberFormat="1">
      <alignment horizontal="right"/>
    </xf>
    <xf borderId="1" fillId="0" fontId="11" numFmtId="170" xfId="0" applyAlignment="1" applyBorder="1" applyFont="1" applyNumberFormat="1">
      <alignment horizontal="right"/>
    </xf>
    <xf borderId="98" fillId="0" fontId="11" numFmtId="0" xfId="0" applyBorder="1" applyFont="1"/>
    <xf borderId="30" fillId="0" fontId="15" numFmtId="0" xfId="0" applyAlignment="1" applyBorder="1" applyFont="1">
      <alignment horizontal="center" shrinkToFit="0" wrapText="1"/>
    </xf>
    <xf borderId="54" fillId="17" fontId="15" numFmtId="169" xfId="0" applyAlignment="1" applyBorder="1" applyFont="1" applyNumberFormat="1">
      <alignment horizontal="right" shrinkToFit="0" vertical="center" wrapText="1"/>
    </xf>
    <xf borderId="8" fillId="0" fontId="15" numFmtId="0" xfId="0" applyAlignment="1" applyBorder="1" applyFont="1">
      <alignment horizontal="center" shrinkToFit="0" wrapText="1"/>
    </xf>
    <xf borderId="47" fillId="17" fontId="15" numFmtId="169" xfId="0" applyAlignment="1" applyBorder="1" applyFont="1" applyNumberFormat="1">
      <alignment horizontal="right" shrinkToFit="0" vertical="center" wrapText="1"/>
    </xf>
    <xf borderId="26" fillId="0" fontId="15" numFmtId="0" xfId="0" applyAlignment="1" applyBorder="1" applyFont="1">
      <alignment horizontal="center" shrinkToFit="0" wrapText="1"/>
    </xf>
    <xf borderId="59" fillId="17" fontId="15" numFmtId="169" xfId="0" applyAlignment="1" applyBorder="1" applyFont="1" applyNumberFormat="1">
      <alignment horizontal="right" shrinkToFit="0" vertical="center" wrapText="1"/>
    </xf>
    <xf borderId="30" fillId="0" fontId="15" numFmtId="171" xfId="0" applyAlignment="1" applyBorder="1" applyFont="1" applyNumberFormat="1">
      <alignment horizontal="center" shrinkToFit="0" wrapText="1"/>
    </xf>
    <xf borderId="62" fillId="0" fontId="15" numFmtId="0" xfId="0" applyAlignment="1" applyBorder="1" applyFont="1">
      <alignment horizontal="center" shrinkToFit="0" wrapText="1"/>
    </xf>
    <xf borderId="64" fillId="0" fontId="15" numFmtId="0" xfId="0" applyAlignment="1" applyBorder="1" applyFont="1">
      <alignment horizontal="center" shrinkToFit="0" wrapText="1"/>
    </xf>
    <xf borderId="87" fillId="0" fontId="15" numFmtId="0" xfId="0" applyAlignment="1" applyBorder="1" applyFont="1">
      <alignment horizontal="center" shrinkToFit="0" wrapText="1"/>
    </xf>
    <xf borderId="8" fillId="0" fontId="13" numFmtId="0" xfId="0" applyBorder="1" applyFont="1"/>
    <xf borderId="74" fillId="0" fontId="15" numFmtId="0" xfId="0" applyAlignment="1" applyBorder="1" applyFont="1">
      <alignment horizontal="center" shrinkToFit="0" vertical="center" wrapText="1"/>
    </xf>
    <xf borderId="57" fillId="0" fontId="15" numFmtId="0" xfId="0" applyAlignment="1" applyBorder="1" applyFont="1">
      <alignment horizontal="center" shrinkToFit="0" vertical="center" wrapText="1"/>
    </xf>
    <xf borderId="35" fillId="0" fontId="15" numFmtId="0" xfId="0" applyAlignment="1" applyBorder="1" applyFont="1">
      <alignment horizontal="center" shrinkToFit="0" vertical="center" wrapText="1"/>
    </xf>
    <xf borderId="33" fillId="0" fontId="15" numFmtId="0" xfId="0" applyAlignment="1" applyBorder="1" applyFont="1">
      <alignment horizontal="center" shrinkToFit="0" vertical="center" wrapText="1"/>
    </xf>
    <xf borderId="58" fillId="0" fontId="13" numFmtId="0" xfId="0" applyAlignment="1" applyBorder="1" applyFont="1">
      <alignment horizontal="center" shrinkToFit="0" vertical="center" wrapText="1"/>
    </xf>
    <xf borderId="8" fillId="0" fontId="15" numFmtId="0" xfId="0" applyAlignment="1" applyBorder="1" applyFont="1">
      <alignment horizontal="center" shrinkToFit="0" vertical="center" wrapText="1"/>
    </xf>
    <xf borderId="8" fillId="0" fontId="8" numFmtId="0" xfId="0" applyBorder="1" applyFont="1"/>
    <xf borderId="68" fillId="0" fontId="11" numFmtId="0" xfId="0" applyAlignment="1" applyBorder="1" applyFont="1">
      <alignment horizontal="center" shrinkToFit="0" vertical="center" wrapText="1"/>
    </xf>
    <xf borderId="119" fillId="17" fontId="15" numFmtId="169" xfId="0" applyAlignment="1" applyBorder="1" applyFont="1" applyNumberFormat="1">
      <alignment horizontal="center" shrinkToFit="0" vertical="center" wrapText="1"/>
    </xf>
    <xf borderId="90" fillId="0" fontId="15" numFmtId="170" xfId="0" applyAlignment="1" applyBorder="1" applyFont="1" applyNumberFormat="1">
      <alignment horizontal="right" shrinkToFit="0" vertical="center" wrapText="1"/>
    </xf>
    <xf borderId="120" fillId="0" fontId="15" numFmtId="170" xfId="0" applyAlignment="1" applyBorder="1" applyFont="1" applyNumberFormat="1">
      <alignment horizontal="right" shrinkToFit="0" vertical="center" wrapText="1"/>
    </xf>
    <xf borderId="57" fillId="0" fontId="13" numFmtId="0" xfId="0" applyAlignment="1" applyBorder="1" applyFont="1">
      <alignment horizontal="center" shrinkToFit="0" vertical="center" wrapText="1"/>
    </xf>
    <xf borderId="5" fillId="0" fontId="15" numFmtId="0" xfId="0" applyAlignment="1" applyBorder="1" applyFont="1">
      <alignment horizontal="center" shrinkToFit="0" wrapText="1"/>
    </xf>
    <xf borderId="7" fillId="0" fontId="15" numFmtId="169" xfId="0" applyAlignment="1" applyBorder="1" applyFont="1" applyNumberFormat="1">
      <alignment horizontal="center" shrinkToFit="0" vertical="center" wrapText="1"/>
    </xf>
    <xf borderId="121" fillId="17" fontId="15" numFmtId="169" xfId="0" applyAlignment="1" applyBorder="1" applyFont="1" applyNumberFormat="1">
      <alignment horizontal="center" shrinkToFit="0" vertical="center" wrapText="1"/>
    </xf>
    <xf borderId="9" fillId="0" fontId="15" numFmtId="0" xfId="0" applyAlignment="1" applyBorder="1" applyFont="1">
      <alignment horizontal="center" shrinkToFit="0" vertical="center" wrapText="1"/>
    </xf>
    <xf borderId="11" fillId="0" fontId="15" numFmtId="169" xfId="0" applyAlignment="1" applyBorder="1" applyFont="1" applyNumberFormat="1">
      <alignment horizontal="center" shrinkToFit="0" vertical="center" wrapText="1"/>
    </xf>
    <xf borderId="122" fillId="17" fontId="15" numFmtId="169" xfId="0" applyAlignment="1" applyBorder="1" applyFont="1" applyNumberFormat="1">
      <alignment horizontal="center" shrinkToFit="0" vertical="center" wrapText="1"/>
    </xf>
    <xf borderId="2" fillId="0" fontId="15" numFmtId="0" xfId="0" applyAlignment="1" applyBorder="1" applyFont="1">
      <alignment horizontal="center" shrinkToFit="0" vertical="center" wrapText="1"/>
    </xf>
    <xf borderId="4" fillId="0" fontId="15" numFmtId="169" xfId="0" applyAlignment="1" applyBorder="1" applyFont="1" applyNumberFormat="1">
      <alignment horizontal="center" shrinkToFit="0" vertical="center" wrapText="1"/>
    </xf>
    <xf borderId="62" fillId="0" fontId="15" numFmtId="0" xfId="0" applyAlignment="1" applyBorder="1" applyFont="1">
      <alignment horizontal="center" shrinkToFit="0" vertical="center" wrapText="1"/>
    </xf>
    <xf borderId="64" fillId="0" fontId="15" numFmtId="0" xfId="0" applyAlignment="1" applyBorder="1" applyFont="1">
      <alignment horizontal="center" shrinkToFit="0" vertical="center" wrapText="1"/>
    </xf>
    <xf borderId="87" fillId="0" fontId="15" numFmtId="0" xfId="0" applyAlignment="1" applyBorder="1" applyFont="1">
      <alignment horizontal="center" shrinkToFit="0" vertical="center" wrapText="1"/>
    </xf>
    <xf borderId="69" fillId="0" fontId="11" numFmtId="0" xfId="0" applyBorder="1" applyFont="1"/>
    <xf borderId="26" fillId="0" fontId="15" numFmtId="0" xfId="0" applyAlignment="1" applyBorder="1" applyFont="1">
      <alignment horizontal="center" shrinkToFit="0" vertical="center" wrapText="1"/>
    </xf>
    <xf borderId="123" fillId="0" fontId="15" numFmtId="0" xfId="0" applyAlignment="1" applyBorder="1" applyFont="1">
      <alignment horizontal="center" vertical="center"/>
    </xf>
    <xf borderId="79" fillId="0" fontId="15" numFmtId="0" xfId="0" applyAlignment="1" applyBorder="1" applyFont="1">
      <alignment horizontal="center" vertical="center"/>
    </xf>
    <xf borderId="21" fillId="0" fontId="15" numFmtId="0" xfId="0" applyAlignment="1" applyBorder="1" applyFont="1">
      <alignment horizontal="center" shrinkToFit="0" vertical="center" wrapText="1"/>
    </xf>
    <xf borderId="1" fillId="0" fontId="15" numFmtId="0" xfId="0" applyAlignment="1" applyBorder="1" applyFont="1">
      <alignment horizontal="center" shrinkToFit="0" wrapText="1"/>
    </xf>
    <xf borderId="24" fillId="0" fontId="15" numFmtId="0" xfId="0" applyAlignment="1" applyBorder="1" applyFont="1">
      <alignment horizontal="center" shrinkToFit="0" vertical="center" wrapText="1"/>
    </xf>
    <xf borderId="71" fillId="0" fontId="15" numFmtId="0" xfId="0" applyAlignment="1" applyBorder="1" applyFont="1">
      <alignment horizontal="center" shrinkToFit="0" vertical="center" wrapText="1"/>
    </xf>
    <xf borderId="18" fillId="0" fontId="15" numFmtId="0" xfId="0" applyAlignment="1" applyBorder="1" applyFont="1">
      <alignment horizontal="center" vertical="center"/>
    </xf>
    <xf borderId="124" fillId="0" fontId="15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center" shrinkToFit="0" vertical="center" wrapText="1"/>
    </xf>
    <xf borderId="30" fillId="0" fontId="15" numFmtId="171" xfId="0" applyAlignment="1" applyBorder="1" applyFont="1" applyNumberFormat="1">
      <alignment horizontal="center" shrinkToFit="0" vertical="center" wrapText="1"/>
    </xf>
    <xf borderId="1" fillId="0" fontId="15" numFmtId="0" xfId="0" applyAlignment="1" applyBorder="1" applyFont="1">
      <alignment horizontal="center" shrinkToFit="0" vertical="center" wrapText="1"/>
    </xf>
    <xf borderId="8" fillId="0" fontId="15" numFmtId="171" xfId="0" applyAlignment="1" applyBorder="1" applyFont="1" applyNumberFormat="1">
      <alignment horizontal="center" shrinkToFit="0" vertical="center" wrapText="1"/>
    </xf>
    <xf borderId="30" fillId="0" fontId="15" numFmtId="0" xfId="0" applyAlignment="1" applyBorder="1" applyFont="1">
      <alignment horizontal="center" shrinkToFit="0" vertical="center" wrapText="1"/>
    </xf>
    <xf borderId="20" fillId="0" fontId="13" numFmtId="170" xfId="0" applyBorder="1" applyFont="1" applyNumberFormat="1"/>
    <xf borderId="85" fillId="0" fontId="11" numFmtId="0" xfId="0" applyAlignment="1" applyBorder="1" applyFont="1">
      <alignment horizontal="center" shrinkToFit="0" vertical="center" wrapText="1"/>
    </xf>
    <xf borderId="71" fillId="0" fontId="11" numFmtId="0" xfId="0" applyBorder="1" applyFont="1"/>
    <xf borderId="71" fillId="0" fontId="11" numFmtId="169" xfId="0" applyBorder="1" applyFont="1" applyNumberFormat="1"/>
    <xf borderId="125" fillId="0" fontId="11" numFmtId="170" xfId="0" applyAlignment="1" applyBorder="1" applyFont="1" applyNumberFormat="1">
      <alignment horizontal="right"/>
    </xf>
    <xf borderId="71" fillId="0" fontId="11" numFmtId="170" xfId="0" applyAlignment="1" applyBorder="1" applyFont="1" applyNumberFormat="1">
      <alignment horizontal="right"/>
    </xf>
    <xf borderId="78" fillId="0" fontId="11" numFmtId="170" xfId="0" applyAlignment="1" applyBorder="1" applyFont="1" applyNumberFormat="1">
      <alignment horizontal="right"/>
    </xf>
    <xf borderId="78" fillId="0" fontId="11" numFmtId="0" xfId="0" applyBorder="1" applyFont="1"/>
    <xf borderId="82" fillId="0" fontId="11" numFmtId="0" xfId="0" applyBorder="1" applyFont="1"/>
    <xf borderId="41" fillId="0" fontId="15" numFmtId="0" xfId="0" applyAlignment="1" applyBorder="1" applyFont="1">
      <alignment horizontal="center" shrinkToFit="0" vertical="center" wrapText="1"/>
    </xf>
    <xf borderId="77" fillId="0" fontId="11" numFmtId="0" xfId="0" applyAlignment="1" applyBorder="1" applyFont="1">
      <alignment horizontal="center" shrinkToFit="0" vertical="center" wrapText="1"/>
    </xf>
    <xf borderId="78" fillId="0" fontId="11" numFmtId="169" xfId="0" applyBorder="1" applyFont="1" applyNumberFormat="1"/>
    <xf borderId="82" fillId="0" fontId="11" numFmtId="170" xfId="0" applyAlignment="1" applyBorder="1" applyFont="1" applyNumberFormat="1">
      <alignment horizontal="right"/>
    </xf>
    <xf borderId="82" fillId="0" fontId="13" numFmtId="0" xfId="0" applyAlignment="1" applyBorder="1" applyFont="1">
      <alignment horizontal="center" shrinkToFit="0" vertical="center" wrapText="1"/>
    </xf>
    <xf borderId="69" fillId="0" fontId="11" numFmtId="169" xfId="0" applyBorder="1" applyFont="1" applyNumberFormat="1"/>
    <xf borderId="80" fillId="0" fontId="13" numFmtId="0" xfId="0" applyAlignment="1" applyBorder="1" applyFont="1">
      <alignment horizontal="center" shrinkToFit="0" vertical="center" wrapText="1"/>
    </xf>
    <xf borderId="30" fillId="17" fontId="15" numFmtId="169" xfId="0" applyAlignment="1" applyBorder="1" applyFont="1" applyNumberFormat="1">
      <alignment horizontal="center" shrinkToFit="0" vertical="center" wrapText="1"/>
    </xf>
    <xf borderId="62" fillId="17" fontId="15" numFmtId="169" xfId="0" applyAlignment="1" applyBorder="1" applyFont="1" applyNumberFormat="1">
      <alignment horizontal="center" shrinkToFit="0" vertical="center" wrapText="1"/>
    </xf>
    <xf borderId="74" fillId="0" fontId="13" numFmtId="0" xfId="0" applyAlignment="1" applyBorder="1" applyFont="1">
      <alignment horizontal="center" shrinkToFit="0" vertical="center" wrapText="1"/>
    </xf>
    <xf borderId="5" fillId="0" fontId="13" numFmtId="0" xfId="0" applyAlignment="1" applyBorder="1" applyFont="1">
      <alignment horizontal="center" shrinkToFit="0" vertical="center" wrapText="1"/>
    </xf>
    <xf borderId="2" fillId="0" fontId="13" numFmtId="0" xfId="0" applyAlignment="1" applyBorder="1" applyFont="1">
      <alignment horizontal="center" shrinkToFit="0" vertical="center" wrapText="1"/>
    </xf>
    <xf borderId="26" fillId="17" fontId="15" numFmtId="169" xfId="0" applyAlignment="1" applyBorder="1" applyFont="1" applyNumberFormat="1">
      <alignment horizontal="center" shrinkToFit="0" vertical="center" wrapText="1"/>
    </xf>
    <xf borderId="1" fillId="0" fontId="13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horizontal="center"/>
    </xf>
    <xf borderId="1" fillId="0" fontId="13" numFmtId="0" xfId="0" applyAlignment="1" applyBorder="1" applyFont="1">
      <alignment horizontal="center"/>
    </xf>
    <xf borderId="0" fillId="0" fontId="13" numFmtId="169" xfId="0" applyAlignment="1" applyFont="1" applyNumberFormat="1">
      <alignment horizontal="center"/>
    </xf>
    <xf borderId="2" fillId="0" fontId="8" numFmtId="0" xfId="0" applyAlignment="1" applyBorder="1" applyFont="1">
      <alignment horizontal="center" shrinkToFit="0" vertical="center" wrapText="1"/>
    </xf>
    <xf borderId="8" fillId="21" fontId="8" numFmtId="0" xfId="0" applyAlignment="1" applyBorder="1" applyFont="1">
      <alignment horizontal="center" shrinkToFit="0" vertical="center" wrapText="1"/>
    </xf>
    <xf borderId="8" fillId="23" fontId="14" numFmtId="0" xfId="0" applyAlignment="1" applyBorder="1" applyFont="1">
      <alignment horizontal="center" shrinkToFit="0" vertical="center" wrapText="1"/>
    </xf>
    <xf borderId="43" fillId="0" fontId="8" numFmtId="0" xfId="0" applyAlignment="1" applyBorder="1" applyFont="1">
      <alignment horizontal="center" shrinkToFit="0" vertical="center" wrapText="1"/>
    </xf>
    <xf borderId="9" fillId="0" fontId="8" numFmtId="0" xfId="0" applyBorder="1" applyFont="1"/>
    <xf borderId="25" fillId="0" fontId="8" numFmtId="0" xfId="0" applyBorder="1" applyFont="1"/>
    <xf borderId="26" fillId="0" fontId="8" numFmtId="0" xfId="0" applyBorder="1" applyFont="1"/>
    <xf borderId="27" fillId="0" fontId="13" numFmtId="167" xfId="0" applyBorder="1" applyFont="1" applyNumberFormat="1"/>
  </cellXfs>
  <cellStyles count="1">
    <cellStyle xfId="0" name="Normal" builtinId="0"/>
  </cellStyles>
  <dxfs count="38">
    <dxf>
      <font/>
      <fill>
        <patternFill patternType="solid">
          <fgColor rgb="FFFF8B8B"/>
          <bgColor rgb="FFFF8B8B"/>
        </patternFill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/>
      <fill>
        <patternFill patternType="solid">
          <fgColor rgb="FFFF9797"/>
          <bgColor rgb="FFFF9797"/>
        </patternFill>
      </fill>
      <border/>
    </dxf>
    <dxf>
      <font/>
      <fill>
        <patternFill patternType="solid">
          <fgColor rgb="FFFFFF99"/>
          <bgColor rgb="FFFFFF99"/>
        </patternFill>
      </fill>
      <border/>
    </dxf>
    <dxf>
      <font/>
      <fill>
        <patternFill patternType="solid">
          <fgColor rgb="FFA7D971"/>
          <bgColor rgb="FFA7D971"/>
        </patternFill>
      </fill>
      <border/>
    </dxf>
    <dxf>
      <font/>
      <fill>
        <patternFill patternType="solid">
          <fgColor rgb="FFC0E399"/>
          <bgColor rgb="FFC0E399"/>
        </patternFill>
      </fill>
      <border/>
    </dxf>
    <dxf>
      <font/>
      <fill>
        <patternFill patternType="solid">
          <fgColor rgb="FF00B0AC"/>
          <bgColor rgb="FF00B0AC"/>
        </patternFill>
      </fill>
      <border/>
    </dxf>
    <dxf>
      <font/>
      <fill>
        <patternFill patternType="solid">
          <fgColor rgb="FF00B8B4"/>
          <bgColor rgb="FF00B8B4"/>
        </patternFill>
      </fill>
      <border/>
    </dxf>
    <dxf>
      <font/>
      <fill>
        <patternFill patternType="solid">
          <fgColor rgb="FFA5F9C7"/>
          <bgColor rgb="FFA5F9C7"/>
        </patternFill>
      </fill>
      <border/>
    </dxf>
    <dxf>
      <font/>
      <fill>
        <patternFill patternType="solid">
          <fgColor rgb="FFE2EFD9"/>
          <bgColor rgb="FFE2EFD9"/>
        </patternFill>
      </fill>
      <border/>
    </dxf>
    <dxf>
      <font/>
      <fill>
        <patternFill patternType="solid">
          <fgColor rgb="FFBDD6EE"/>
          <bgColor rgb="FFBDD6EE"/>
        </patternFill>
      </fill>
      <border/>
    </dxf>
    <dxf>
      <font/>
      <fill>
        <patternFill patternType="solid">
          <fgColor rgb="FF9CC2E5"/>
          <bgColor rgb="FF9CC2E5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C9A6E4"/>
          <bgColor rgb="FFC9A6E4"/>
        </patternFill>
      </fill>
      <border/>
    </dxf>
    <dxf>
      <font/>
      <fill>
        <patternFill patternType="solid">
          <fgColor rgb="FFD6A1E3"/>
          <bgColor rgb="FFD6A1E3"/>
        </patternFill>
      </fill>
      <border/>
    </dxf>
    <dxf>
      <font/>
      <fill>
        <patternFill patternType="solid">
          <fgColor rgb="FFD0CECE"/>
          <bgColor rgb="FFD0CECE"/>
        </patternFill>
      </fill>
      <border/>
    </dxf>
    <dxf>
      <font/>
      <fill>
        <patternFill patternType="solid">
          <fgColor rgb="FFD8D8D8"/>
          <bgColor rgb="FFD8D8D8"/>
        </patternFill>
      </fill>
      <border/>
    </dxf>
    <dxf>
      <font/>
      <fill>
        <patternFill patternType="solid">
          <fgColor rgb="FFE7E6E6"/>
          <bgColor rgb="FFE7E6E6"/>
        </patternFill>
      </fill>
      <border/>
    </dxf>
    <dxf>
      <font/>
      <fill>
        <patternFill patternType="none"/>
      </fill>
      <border/>
    </dxf>
    <dxf>
      <font/>
      <fill>
        <patternFill patternType="none"/>
      </fill>
      <border/>
    </dxf>
    <dxf>
      <font/>
      <fill>
        <patternFill patternType="solid">
          <fgColor rgb="FF7F7F7F"/>
          <bgColor rgb="FF7F7F7F"/>
        </patternFill>
      </fill>
      <border/>
    </dxf>
    <dxf>
      <font/>
      <fill>
        <patternFill patternType="solid">
          <fgColor rgb="FFAEABAB"/>
          <bgColor rgb="FFAEABAB"/>
        </patternFill>
      </fill>
      <border/>
    </dxf>
    <dxf>
      <font/>
      <fill>
        <patternFill patternType="solid">
          <fgColor rgb="FFFEBEF8"/>
          <bgColor rgb="FFFEBEF8"/>
        </patternFill>
      </fill>
      <border/>
    </dxf>
    <dxf>
      <font/>
      <fill>
        <patternFill patternType="solid">
          <fgColor rgb="FFFD99F1"/>
          <bgColor rgb="FFFD99F1"/>
        </patternFill>
      </fill>
      <border/>
    </dxf>
    <dxf>
      <font/>
      <fill>
        <patternFill patternType="solid">
          <fgColor rgb="FFFFCCFF"/>
          <bgColor rgb="FFFFCCFF"/>
        </patternFill>
      </fill>
      <border/>
    </dxf>
    <dxf>
      <font/>
      <fill>
        <patternFill patternType="solid">
          <fgColor rgb="FFCCFF99"/>
          <bgColor rgb="FFCCFF99"/>
        </patternFill>
      </fill>
      <border/>
    </dxf>
    <dxf>
      <font/>
      <fill>
        <patternFill patternType="solid">
          <fgColor rgb="FFFF9999"/>
          <bgColor rgb="FFFF9999"/>
        </patternFill>
      </fill>
      <border/>
    </dxf>
    <dxf>
      <font/>
      <fill>
        <patternFill patternType="solid">
          <fgColor rgb="FFAFFFAF"/>
          <bgColor rgb="FFAFFFAF"/>
        </patternFill>
      </fill>
      <border/>
    </dxf>
    <dxf>
      <font/>
      <fill>
        <patternFill patternType="solid">
          <fgColor rgb="FF97FF97"/>
          <bgColor rgb="FF97FF97"/>
        </patternFill>
      </fill>
      <border/>
    </dxf>
    <dxf>
      <font/>
      <fill>
        <patternFill patternType="solid">
          <fgColor rgb="FFFFBB57"/>
          <bgColor rgb="FFFFBB57"/>
        </patternFill>
      </fill>
      <border/>
    </dxf>
    <dxf>
      <font/>
      <fill>
        <patternFill patternType="solid">
          <fgColor rgb="FFFFD965"/>
          <bgColor rgb="FFFFD965"/>
        </patternFill>
      </fill>
      <border/>
    </dxf>
    <dxf>
      <font/>
      <fill>
        <patternFill patternType="none"/>
      </fill>
      <border/>
    </dxf>
    <dxf>
      <font/>
      <fill>
        <patternFill patternType="none"/>
      </fill>
      <border/>
    </dxf>
    <dxf>
      <font/>
      <fill>
        <patternFill patternType="solid">
          <fgColor rgb="FFECECEC"/>
          <bgColor rgb="FFECECEC"/>
        </patternFill>
      </fill>
      <border/>
    </dxf>
    <dxf>
      <font/>
      <fill>
        <patternFill patternType="solid">
          <fgColor rgb="FFB4C6E7"/>
          <bgColor rgb="FFB4C6E7"/>
        </patternFill>
      </fill>
      <border/>
    </dxf>
    <dxf>
      <font/>
      <fill>
        <patternFill patternType="solid">
          <fgColor rgb="FFFBE4D5"/>
          <bgColor rgb="FFFBE4D5"/>
        </patternFill>
      </fill>
      <border/>
    </dxf>
    <dxf>
      <font/>
      <fill>
        <patternFill patternType="solid">
          <fgColor rgb="FFFEB0D1"/>
          <bgColor rgb="FFFEB0D1"/>
        </patternFill>
      </fill>
      <border/>
    </dxf>
    <dxf>
      <font/>
      <fill>
        <patternFill patternType="solid">
          <fgColor rgb="FFFFDF79"/>
          <bgColor rgb="FFFFDF79"/>
        </patternFill>
      </fill>
      <border/>
    </dxf>
  </dxfs>
  <tableStyles count="3">
    <tableStyle count="3" pivot="0" name="Макросы|Macros-style">
      <tableStyleElement dxfId="32" type="headerRow"/>
      <tableStyleElement dxfId="33" type="firstRowStripe"/>
      <tableStyleElement dxfId="34" type="secondRowStripe"/>
    </tableStyle>
    <tableStyle count="3" pivot="0" name="Зацепы|Holds-style">
      <tableStyleElement dxfId="32" type="headerRow"/>
      <tableStyleElement dxfId="33" type="firstRowStripe"/>
      <tableStyleElement dxfId="34" type="secondRowStripe"/>
    </tableStyle>
    <tableStyle count="3" pivot="0" name="Pельефы|Volumes-style">
      <tableStyleElement dxfId="32" type="headerRow"/>
      <tableStyleElement dxfId="33" type="firstRowStripe"/>
      <tableStyleElement dxfId="34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21.jpg"/><Relationship Id="rId11" Type="http://schemas.openxmlformats.org/officeDocument/2006/relationships/image" Target="../media/image12.jpg"/><Relationship Id="rId22" Type="http://schemas.openxmlformats.org/officeDocument/2006/relationships/image" Target="../media/image23.jpg"/><Relationship Id="rId10" Type="http://schemas.openxmlformats.org/officeDocument/2006/relationships/image" Target="../media/image11.jpg"/><Relationship Id="rId21" Type="http://schemas.openxmlformats.org/officeDocument/2006/relationships/image" Target="../media/image22.jpg"/><Relationship Id="rId13" Type="http://schemas.openxmlformats.org/officeDocument/2006/relationships/image" Target="../media/image14.jpg"/><Relationship Id="rId12" Type="http://schemas.openxmlformats.org/officeDocument/2006/relationships/image" Target="../media/image13.jpg"/><Relationship Id="rId23" Type="http://schemas.openxmlformats.org/officeDocument/2006/relationships/image" Target="../media/image24.jpg"/><Relationship Id="rId1" Type="http://schemas.openxmlformats.org/officeDocument/2006/relationships/image" Target="../media/image2.jpg"/><Relationship Id="rId2" Type="http://schemas.openxmlformats.org/officeDocument/2006/relationships/image" Target="../media/image3.jpg"/><Relationship Id="rId3" Type="http://schemas.openxmlformats.org/officeDocument/2006/relationships/image" Target="../media/image4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5" Type="http://schemas.openxmlformats.org/officeDocument/2006/relationships/image" Target="../media/image16.jpg"/><Relationship Id="rId14" Type="http://schemas.openxmlformats.org/officeDocument/2006/relationships/image" Target="../media/image15.jpg"/><Relationship Id="rId17" Type="http://schemas.openxmlformats.org/officeDocument/2006/relationships/image" Target="../media/image18.jpg"/><Relationship Id="rId16" Type="http://schemas.openxmlformats.org/officeDocument/2006/relationships/image" Target="../media/image17.jpg"/><Relationship Id="rId5" Type="http://schemas.openxmlformats.org/officeDocument/2006/relationships/image" Target="../media/image6.jpg"/><Relationship Id="rId19" Type="http://schemas.openxmlformats.org/officeDocument/2006/relationships/image" Target="../media/image20.jpg"/><Relationship Id="rId6" Type="http://schemas.openxmlformats.org/officeDocument/2006/relationships/image" Target="../media/image7.jpg"/><Relationship Id="rId18" Type="http://schemas.openxmlformats.org/officeDocument/2006/relationships/image" Target="../media/image19.jpg"/><Relationship Id="rId7" Type="http://schemas.openxmlformats.org/officeDocument/2006/relationships/image" Target="../media/image8.jpg"/><Relationship Id="rId8" Type="http://schemas.openxmlformats.org/officeDocument/2006/relationships/image" Target="../media/image9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64.jpg"/><Relationship Id="rId42" Type="http://schemas.openxmlformats.org/officeDocument/2006/relationships/image" Target="../media/image66.jpg"/><Relationship Id="rId41" Type="http://schemas.openxmlformats.org/officeDocument/2006/relationships/image" Target="../media/image65.jpg"/><Relationship Id="rId44" Type="http://schemas.openxmlformats.org/officeDocument/2006/relationships/image" Target="../media/image68.jpg"/><Relationship Id="rId43" Type="http://schemas.openxmlformats.org/officeDocument/2006/relationships/image" Target="../media/image67.jpg"/><Relationship Id="rId46" Type="http://schemas.openxmlformats.org/officeDocument/2006/relationships/image" Target="../media/image70.jpg"/><Relationship Id="rId45" Type="http://schemas.openxmlformats.org/officeDocument/2006/relationships/image" Target="../media/image69.jpg"/><Relationship Id="rId107" Type="http://schemas.openxmlformats.org/officeDocument/2006/relationships/image" Target="../media/image131.jpg"/><Relationship Id="rId106" Type="http://schemas.openxmlformats.org/officeDocument/2006/relationships/image" Target="../media/image130.jpg"/><Relationship Id="rId105" Type="http://schemas.openxmlformats.org/officeDocument/2006/relationships/image" Target="../media/image129.jpg"/><Relationship Id="rId104" Type="http://schemas.openxmlformats.org/officeDocument/2006/relationships/image" Target="../media/image128.jpg"/><Relationship Id="rId109" Type="http://schemas.openxmlformats.org/officeDocument/2006/relationships/image" Target="../media/image133.jpg"/><Relationship Id="rId108" Type="http://schemas.openxmlformats.org/officeDocument/2006/relationships/image" Target="../media/image132.jpg"/><Relationship Id="rId48" Type="http://schemas.openxmlformats.org/officeDocument/2006/relationships/image" Target="../media/image72.jpg"/><Relationship Id="rId47" Type="http://schemas.openxmlformats.org/officeDocument/2006/relationships/image" Target="../media/image71.jpg"/><Relationship Id="rId49" Type="http://schemas.openxmlformats.org/officeDocument/2006/relationships/image" Target="../media/image73.jpg"/><Relationship Id="rId103" Type="http://schemas.openxmlformats.org/officeDocument/2006/relationships/image" Target="../media/image127.jpg"/><Relationship Id="rId102" Type="http://schemas.openxmlformats.org/officeDocument/2006/relationships/image" Target="../media/image126.jpg"/><Relationship Id="rId101" Type="http://schemas.openxmlformats.org/officeDocument/2006/relationships/image" Target="../media/image125.jpg"/><Relationship Id="rId100" Type="http://schemas.openxmlformats.org/officeDocument/2006/relationships/image" Target="../media/image124.jpg"/><Relationship Id="rId31" Type="http://schemas.openxmlformats.org/officeDocument/2006/relationships/image" Target="../media/image55.jpg"/><Relationship Id="rId30" Type="http://schemas.openxmlformats.org/officeDocument/2006/relationships/image" Target="../media/image54.jpg"/><Relationship Id="rId33" Type="http://schemas.openxmlformats.org/officeDocument/2006/relationships/image" Target="../media/image57.jpg"/><Relationship Id="rId32" Type="http://schemas.openxmlformats.org/officeDocument/2006/relationships/image" Target="../media/image56.jpg"/><Relationship Id="rId35" Type="http://schemas.openxmlformats.org/officeDocument/2006/relationships/image" Target="../media/image59.jpg"/><Relationship Id="rId34" Type="http://schemas.openxmlformats.org/officeDocument/2006/relationships/image" Target="../media/image58.jpg"/><Relationship Id="rId37" Type="http://schemas.openxmlformats.org/officeDocument/2006/relationships/image" Target="../media/image61.jpg"/><Relationship Id="rId36" Type="http://schemas.openxmlformats.org/officeDocument/2006/relationships/image" Target="../media/image60.jpg"/><Relationship Id="rId39" Type="http://schemas.openxmlformats.org/officeDocument/2006/relationships/image" Target="../media/image63.jpg"/><Relationship Id="rId38" Type="http://schemas.openxmlformats.org/officeDocument/2006/relationships/image" Target="../media/image62.jpg"/><Relationship Id="rId20" Type="http://schemas.openxmlformats.org/officeDocument/2006/relationships/image" Target="../media/image44.jpg"/><Relationship Id="rId22" Type="http://schemas.openxmlformats.org/officeDocument/2006/relationships/image" Target="../media/image46.jpg"/><Relationship Id="rId21" Type="http://schemas.openxmlformats.org/officeDocument/2006/relationships/image" Target="../media/image45.jpg"/><Relationship Id="rId24" Type="http://schemas.openxmlformats.org/officeDocument/2006/relationships/image" Target="../media/image48.jpg"/><Relationship Id="rId23" Type="http://schemas.openxmlformats.org/officeDocument/2006/relationships/image" Target="../media/image47.jpg"/><Relationship Id="rId129" Type="http://schemas.openxmlformats.org/officeDocument/2006/relationships/image" Target="../media/image153.png"/><Relationship Id="rId128" Type="http://schemas.openxmlformats.org/officeDocument/2006/relationships/image" Target="../media/image152.png"/><Relationship Id="rId127" Type="http://schemas.openxmlformats.org/officeDocument/2006/relationships/image" Target="../media/image151.png"/><Relationship Id="rId126" Type="http://schemas.openxmlformats.org/officeDocument/2006/relationships/image" Target="../media/image150.jpg"/><Relationship Id="rId26" Type="http://schemas.openxmlformats.org/officeDocument/2006/relationships/image" Target="../media/image50.jpg"/><Relationship Id="rId121" Type="http://schemas.openxmlformats.org/officeDocument/2006/relationships/image" Target="../media/image145.jpg"/><Relationship Id="rId25" Type="http://schemas.openxmlformats.org/officeDocument/2006/relationships/image" Target="../media/image49.jpg"/><Relationship Id="rId120" Type="http://schemas.openxmlformats.org/officeDocument/2006/relationships/image" Target="../media/image144.jpg"/><Relationship Id="rId28" Type="http://schemas.openxmlformats.org/officeDocument/2006/relationships/image" Target="../media/image52.jpg"/><Relationship Id="rId27" Type="http://schemas.openxmlformats.org/officeDocument/2006/relationships/image" Target="../media/image51.jpg"/><Relationship Id="rId125" Type="http://schemas.openxmlformats.org/officeDocument/2006/relationships/image" Target="../media/image149.jpg"/><Relationship Id="rId29" Type="http://schemas.openxmlformats.org/officeDocument/2006/relationships/image" Target="../media/image53.jpg"/><Relationship Id="rId124" Type="http://schemas.openxmlformats.org/officeDocument/2006/relationships/image" Target="../media/image148.png"/><Relationship Id="rId123" Type="http://schemas.openxmlformats.org/officeDocument/2006/relationships/image" Target="../media/image147.jpg"/><Relationship Id="rId122" Type="http://schemas.openxmlformats.org/officeDocument/2006/relationships/image" Target="../media/image146.jpg"/><Relationship Id="rId95" Type="http://schemas.openxmlformats.org/officeDocument/2006/relationships/image" Target="../media/image119.jpg"/><Relationship Id="rId94" Type="http://schemas.openxmlformats.org/officeDocument/2006/relationships/image" Target="../media/image118.jpg"/><Relationship Id="rId97" Type="http://schemas.openxmlformats.org/officeDocument/2006/relationships/image" Target="../media/image121.jpg"/><Relationship Id="rId96" Type="http://schemas.openxmlformats.org/officeDocument/2006/relationships/image" Target="../media/image120.jpg"/><Relationship Id="rId11" Type="http://schemas.openxmlformats.org/officeDocument/2006/relationships/image" Target="../media/image35.jpg"/><Relationship Id="rId99" Type="http://schemas.openxmlformats.org/officeDocument/2006/relationships/image" Target="../media/image123.jpg"/><Relationship Id="rId10" Type="http://schemas.openxmlformats.org/officeDocument/2006/relationships/image" Target="../media/image34.jpg"/><Relationship Id="rId98" Type="http://schemas.openxmlformats.org/officeDocument/2006/relationships/image" Target="../media/image122.jpg"/><Relationship Id="rId13" Type="http://schemas.openxmlformats.org/officeDocument/2006/relationships/image" Target="../media/image37.jpg"/><Relationship Id="rId12" Type="http://schemas.openxmlformats.org/officeDocument/2006/relationships/image" Target="../media/image36.jpg"/><Relationship Id="rId91" Type="http://schemas.openxmlformats.org/officeDocument/2006/relationships/image" Target="../media/image115.jpg"/><Relationship Id="rId90" Type="http://schemas.openxmlformats.org/officeDocument/2006/relationships/image" Target="../media/image114.jpg"/><Relationship Id="rId93" Type="http://schemas.openxmlformats.org/officeDocument/2006/relationships/image" Target="../media/image117.jpg"/><Relationship Id="rId92" Type="http://schemas.openxmlformats.org/officeDocument/2006/relationships/image" Target="../media/image116.jpg"/><Relationship Id="rId118" Type="http://schemas.openxmlformats.org/officeDocument/2006/relationships/image" Target="../media/image142.jpg"/><Relationship Id="rId117" Type="http://schemas.openxmlformats.org/officeDocument/2006/relationships/image" Target="../media/image141.jpg"/><Relationship Id="rId116" Type="http://schemas.openxmlformats.org/officeDocument/2006/relationships/image" Target="../media/image140.jpg"/><Relationship Id="rId115" Type="http://schemas.openxmlformats.org/officeDocument/2006/relationships/image" Target="../media/image139.jpg"/><Relationship Id="rId119" Type="http://schemas.openxmlformats.org/officeDocument/2006/relationships/image" Target="../media/image143.jpg"/><Relationship Id="rId15" Type="http://schemas.openxmlformats.org/officeDocument/2006/relationships/image" Target="../media/image39.jpg"/><Relationship Id="rId110" Type="http://schemas.openxmlformats.org/officeDocument/2006/relationships/image" Target="../media/image134.jpg"/><Relationship Id="rId14" Type="http://schemas.openxmlformats.org/officeDocument/2006/relationships/image" Target="../media/image38.jpg"/><Relationship Id="rId17" Type="http://schemas.openxmlformats.org/officeDocument/2006/relationships/image" Target="../media/image41.jpg"/><Relationship Id="rId16" Type="http://schemas.openxmlformats.org/officeDocument/2006/relationships/image" Target="../media/image40.jpg"/><Relationship Id="rId19" Type="http://schemas.openxmlformats.org/officeDocument/2006/relationships/image" Target="../media/image43.jpg"/><Relationship Id="rId114" Type="http://schemas.openxmlformats.org/officeDocument/2006/relationships/image" Target="../media/image138.jpg"/><Relationship Id="rId18" Type="http://schemas.openxmlformats.org/officeDocument/2006/relationships/image" Target="../media/image42.jpg"/><Relationship Id="rId113" Type="http://schemas.openxmlformats.org/officeDocument/2006/relationships/image" Target="../media/image137.jpg"/><Relationship Id="rId112" Type="http://schemas.openxmlformats.org/officeDocument/2006/relationships/image" Target="../media/image136.jpg"/><Relationship Id="rId111" Type="http://schemas.openxmlformats.org/officeDocument/2006/relationships/image" Target="../media/image135.jpg"/><Relationship Id="rId84" Type="http://schemas.openxmlformats.org/officeDocument/2006/relationships/image" Target="../media/image108.jpg"/><Relationship Id="rId83" Type="http://schemas.openxmlformats.org/officeDocument/2006/relationships/image" Target="../media/image107.jpg"/><Relationship Id="rId86" Type="http://schemas.openxmlformats.org/officeDocument/2006/relationships/image" Target="../media/image110.jpg"/><Relationship Id="rId85" Type="http://schemas.openxmlformats.org/officeDocument/2006/relationships/image" Target="../media/image109.jpg"/><Relationship Id="rId88" Type="http://schemas.openxmlformats.org/officeDocument/2006/relationships/image" Target="../media/image112.jpg"/><Relationship Id="rId87" Type="http://schemas.openxmlformats.org/officeDocument/2006/relationships/image" Target="../media/image111.jpg"/><Relationship Id="rId89" Type="http://schemas.openxmlformats.org/officeDocument/2006/relationships/image" Target="../media/image113.jpg"/><Relationship Id="rId80" Type="http://schemas.openxmlformats.org/officeDocument/2006/relationships/image" Target="../media/image104.jpg"/><Relationship Id="rId82" Type="http://schemas.openxmlformats.org/officeDocument/2006/relationships/image" Target="../media/image106.jpg"/><Relationship Id="rId81" Type="http://schemas.openxmlformats.org/officeDocument/2006/relationships/image" Target="../media/image105.jpg"/><Relationship Id="rId1" Type="http://schemas.openxmlformats.org/officeDocument/2006/relationships/image" Target="../media/image25.jpg"/><Relationship Id="rId2" Type="http://schemas.openxmlformats.org/officeDocument/2006/relationships/image" Target="../media/image26.jpg"/><Relationship Id="rId3" Type="http://schemas.openxmlformats.org/officeDocument/2006/relationships/image" Target="../media/image27.jpg"/><Relationship Id="rId4" Type="http://schemas.openxmlformats.org/officeDocument/2006/relationships/image" Target="../media/image28.jpg"/><Relationship Id="rId9" Type="http://schemas.openxmlformats.org/officeDocument/2006/relationships/image" Target="../media/image33.jpg"/><Relationship Id="rId5" Type="http://schemas.openxmlformats.org/officeDocument/2006/relationships/image" Target="../media/image29.jpg"/><Relationship Id="rId6" Type="http://schemas.openxmlformats.org/officeDocument/2006/relationships/image" Target="../media/image30.jpg"/><Relationship Id="rId7" Type="http://schemas.openxmlformats.org/officeDocument/2006/relationships/image" Target="../media/image31.jpg"/><Relationship Id="rId8" Type="http://schemas.openxmlformats.org/officeDocument/2006/relationships/image" Target="../media/image32.jpg"/><Relationship Id="rId73" Type="http://schemas.openxmlformats.org/officeDocument/2006/relationships/image" Target="../media/image97.jpg"/><Relationship Id="rId72" Type="http://schemas.openxmlformats.org/officeDocument/2006/relationships/image" Target="../media/image96.jpg"/><Relationship Id="rId75" Type="http://schemas.openxmlformats.org/officeDocument/2006/relationships/image" Target="../media/image99.jpg"/><Relationship Id="rId74" Type="http://schemas.openxmlformats.org/officeDocument/2006/relationships/image" Target="../media/image98.jpg"/><Relationship Id="rId77" Type="http://schemas.openxmlformats.org/officeDocument/2006/relationships/image" Target="../media/image101.jpg"/><Relationship Id="rId76" Type="http://schemas.openxmlformats.org/officeDocument/2006/relationships/image" Target="../media/image100.jpg"/><Relationship Id="rId79" Type="http://schemas.openxmlformats.org/officeDocument/2006/relationships/image" Target="../media/image103.jpg"/><Relationship Id="rId78" Type="http://schemas.openxmlformats.org/officeDocument/2006/relationships/image" Target="../media/image102.jpg"/><Relationship Id="rId71" Type="http://schemas.openxmlformats.org/officeDocument/2006/relationships/image" Target="../media/image95.jpg"/><Relationship Id="rId70" Type="http://schemas.openxmlformats.org/officeDocument/2006/relationships/image" Target="../media/image94.jpg"/><Relationship Id="rId139" Type="http://schemas.openxmlformats.org/officeDocument/2006/relationships/image" Target="../media/image163.jpg"/><Relationship Id="rId138" Type="http://schemas.openxmlformats.org/officeDocument/2006/relationships/image" Target="../media/image162.jpg"/><Relationship Id="rId137" Type="http://schemas.openxmlformats.org/officeDocument/2006/relationships/image" Target="../media/image161.png"/><Relationship Id="rId132" Type="http://schemas.openxmlformats.org/officeDocument/2006/relationships/image" Target="../media/image156.jpg"/><Relationship Id="rId131" Type="http://schemas.openxmlformats.org/officeDocument/2006/relationships/image" Target="../media/image155.jpg"/><Relationship Id="rId130" Type="http://schemas.openxmlformats.org/officeDocument/2006/relationships/image" Target="../media/image154.png"/><Relationship Id="rId136" Type="http://schemas.openxmlformats.org/officeDocument/2006/relationships/image" Target="../media/image160.jpg"/><Relationship Id="rId135" Type="http://schemas.openxmlformats.org/officeDocument/2006/relationships/image" Target="../media/image159.jpg"/><Relationship Id="rId134" Type="http://schemas.openxmlformats.org/officeDocument/2006/relationships/image" Target="../media/image158.jpg"/><Relationship Id="rId133" Type="http://schemas.openxmlformats.org/officeDocument/2006/relationships/image" Target="../media/image157.jpg"/><Relationship Id="rId62" Type="http://schemas.openxmlformats.org/officeDocument/2006/relationships/image" Target="../media/image86.jpg"/><Relationship Id="rId61" Type="http://schemas.openxmlformats.org/officeDocument/2006/relationships/image" Target="../media/image85.jpg"/><Relationship Id="rId64" Type="http://schemas.openxmlformats.org/officeDocument/2006/relationships/image" Target="../media/image88.jpg"/><Relationship Id="rId63" Type="http://schemas.openxmlformats.org/officeDocument/2006/relationships/image" Target="../media/image87.jpg"/><Relationship Id="rId66" Type="http://schemas.openxmlformats.org/officeDocument/2006/relationships/image" Target="../media/image90.jpg"/><Relationship Id="rId65" Type="http://schemas.openxmlformats.org/officeDocument/2006/relationships/image" Target="../media/image89.jpg"/><Relationship Id="rId68" Type="http://schemas.openxmlformats.org/officeDocument/2006/relationships/image" Target="../media/image92.jpg"/><Relationship Id="rId67" Type="http://schemas.openxmlformats.org/officeDocument/2006/relationships/image" Target="../media/image91.jpg"/><Relationship Id="rId60" Type="http://schemas.openxmlformats.org/officeDocument/2006/relationships/image" Target="../media/image84.jpg"/><Relationship Id="rId69" Type="http://schemas.openxmlformats.org/officeDocument/2006/relationships/image" Target="../media/image93.jpg"/><Relationship Id="rId51" Type="http://schemas.openxmlformats.org/officeDocument/2006/relationships/image" Target="../media/image75.jpg"/><Relationship Id="rId50" Type="http://schemas.openxmlformats.org/officeDocument/2006/relationships/image" Target="../media/image74.jpg"/><Relationship Id="rId53" Type="http://schemas.openxmlformats.org/officeDocument/2006/relationships/image" Target="../media/image77.jpg"/><Relationship Id="rId52" Type="http://schemas.openxmlformats.org/officeDocument/2006/relationships/image" Target="../media/image76.jpg"/><Relationship Id="rId55" Type="http://schemas.openxmlformats.org/officeDocument/2006/relationships/image" Target="../media/image79.jpg"/><Relationship Id="rId54" Type="http://schemas.openxmlformats.org/officeDocument/2006/relationships/image" Target="../media/image78.jpg"/><Relationship Id="rId57" Type="http://schemas.openxmlformats.org/officeDocument/2006/relationships/image" Target="../media/image81.jpg"/><Relationship Id="rId56" Type="http://schemas.openxmlformats.org/officeDocument/2006/relationships/image" Target="../media/image80.jpg"/><Relationship Id="rId59" Type="http://schemas.openxmlformats.org/officeDocument/2006/relationships/image" Target="../media/image83.jpg"/><Relationship Id="rId58" Type="http://schemas.openxmlformats.org/officeDocument/2006/relationships/image" Target="../media/image82.jpg"/></Relationships>
</file>

<file path=xl/drawings/_rels/drawing4.xml.rels><?xml version="1.0" encoding="UTF-8" standalone="yes"?><Relationships xmlns="http://schemas.openxmlformats.org/package/2006/relationships"><Relationship Id="rId40" Type="http://schemas.openxmlformats.org/officeDocument/2006/relationships/image" Target="../media/image203.jpg"/><Relationship Id="rId42" Type="http://schemas.openxmlformats.org/officeDocument/2006/relationships/image" Target="../media/image205.jpg"/><Relationship Id="rId41" Type="http://schemas.openxmlformats.org/officeDocument/2006/relationships/image" Target="../media/image204.jpg"/><Relationship Id="rId44" Type="http://schemas.openxmlformats.org/officeDocument/2006/relationships/image" Target="../media/image207.jpg"/><Relationship Id="rId43" Type="http://schemas.openxmlformats.org/officeDocument/2006/relationships/image" Target="../media/image206.jpg"/><Relationship Id="rId46" Type="http://schemas.openxmlformats.org/officeDocument/2006/relationships/image" Target="../media/image209.jpg"/><Relationship Id="rId45" Type="http://schemas.openxmlformats.org/officeDocument/2006/relationships/image" Target="../media/image208.jpg"/><Relationship Id="rId48" Type="http://schemas.openxmlformats.org/officeDocument/2006/relationships/image" Target="../media/image211.jpg"/><Relationship Id="rId47" Type="http://schemas.openxmlformats.org/officeDocument/2006/relationships/image" Target="../media/image210.jpg"/><Relationship Id="rId49" Type="http://schemas.openxmlformats.org/officeDocument/2006/relationships/image" Target="../media/image212.jpg"/><Relationship Id="rId31" Type="http://schemas.openxmlformats.org/officeDocument/2006/relationships/image" Target="../media/image194.jpg"/><Relationship Id="rId30" Type="http://schemas.openxmlformats.org/officeDocument/2006/relationships/image" Target="../media/image193.jpg"/><Relationship Id="rId33" Type="http://schemas.openxmlformats.org/officeDocument/2006/relationships/image" Target="../media/image196.jpg"/><Relationship Id="rId32" Type="http://schemas.openxmlformats.org/officeDocument/2006/relationships/image" Target="../media/image195.jpg"/><Relationship Id="rId35" Type="http://schemas.openxmlformats.org/officeDocument/2006/relationships/image" Target="../media/image198.jpg"/><Relationship Id="rId34" Type="http://schemas.openxmlformats.org/officeDocument/2006/relationships/image" Target="../media/image197.jpg"/><Relationship Id="rId37" Type="http://schemas.openxmlformats.org/officeDocument/2006/relationships/image" Target="../media/image200.jpg"/><Relationship Id="rId36" Type="http://schemas.openxmlformats.org/officeDocument/2006/relationships/image" Target="../media/image199.jpg"/><Relationship Id="rId39" Type="http://schemas.openxmlformats.org/officeDocument/2006/relationships/image" Target="../media/image202.jpg"/><Relationship Id="rId38" Type="http://schemas.openxmlformats.org/officeDocument/2006/relationships/image" Target="../media/image201.jpg"/><Relationship Id="rId20" Type="http://schemas.openxmlformats.org/officeDocument/2006/relationships/image" Target="../media/image183.jpg"/><Relationship Id="rId22" Type="http://schemas.openxmlformats.org/officeDocument/2006/relationships/image" Target="../media/image185.jpg"/><Relationship Id="rId21" Type="http://schemas.openxmlformats.org/officeDocument/2006/relationships/image" Target="../media/image184.jpg"/><Relationship Id="rId24" Type="http://schemas.openxmlformats.org/officeDocument/2006/relationships/image" Target="../media/image187.jpg"/><Relationship Id="rId23" Type="http://schemas.openxmlformats.org/officeDocument/2006/relationships/image" Target="../media/image186.jpg"/><Relationship Id="rId26" Type="http://schemas.openxmlformats.org/officeDocument/2006/relationships/image" Target="../media/image189.jpg"/><Relationship Id="rId25" Type="http://schemas.openxmlformats.org/officeDocument/2006/relationships/image" Target="../media/image188.jpg"/><Relationship Id="rId28" Type="http://schemas.openxmlformats.org/officeDocument/2006/relationships/image" Target="../media/image191.jpg"/><Relationship Id="rId27" Type="http://schemas.openxmlformats.org/officeDocument/2006/relationships/image" Target="../media/image190.jpg"/><Relationship Id="rId29" Type="http://schemas.openxmlformats.org/officeDocument/2006/relationships/image" Target="../media/image192.jpg"/><Relationship Id="rId11" Type="http://schemas.openxmlformats.org/officeDocument/2006/relationships/image" Target="../media/image174.jpg"/><Relationship Id="rId10" Type="http://schemas.openxmlformats.org/officeDocument/2006/relationships/image" Target="../media/image173.jpg"/><Relationship Id="rId13" Type="http://schemas.openxmlformats.org/officeDocument/2006/relationships/image" Target="../media/image176.jpg"/><Relationship Id="rId12" Type="http://schemas.openxmlformats.org/officeDocument/2006/relationships/image" Target="../media/image175.jpg"/><Relationship Id="rId15" Type="http://schemas.openxmlformats.org/officeDocument/2006/relationships/image" Target="../media/image178.jpg"/><Relationship Id="rId14" Type="http://schemas.openxmlformats.org/officeDocument/2006/relationships/image" Target="../media/image177.jpg"/><Relationship Id="rId17" Type="http://schemas.openxmlformats.org/officeDocument/2006/relationships/image" Target="../media/image180.jpg"/><Relationship Id="rId16" Type="http://schemas.openxmlformats.org/officeDocument/2006/relationships/image" Target="../media/image179.jpg"/><Relationship Id="rId19" Type="http://schemas.openxmlformats.org/officeDocument/2006/relationships/image" Target="../media/image182.jpg"/><Relationship Id="rId18" Type="http://schemas.openxmlformats.org/officeDocument/2006/relationships/image" Target="../media/image181.jpg"/><Relationship Id="rId1" Type="http://schemas.openxmlformats.org/officeDocument/2006/relationships/image" Target="../media/image164.jpg"/><Relationship Id="rId2" Type="http://schemas.openxmlformats.org/officeDocument/2006/relationships/image" Target="../media/image165.jpg"/><Relationship Id="rId3" Type="http://schemas.openxmlformats.org/officeDocument/2006/relationships/image" Target="../media/image166.jpg"/><Relationship Id="rId4" Type="http://schemas.openxmlformats.org/officeDocument/2006/relationships/image" Target="../media/image167.jpg"/><Relationship Id="rId9" Type="http://schemas.openxmlformats.org/officeDocument/2006/relationships/image" Target="../media/image172.jpg"/><Relationship Id="rId5" Type="http://schemas.openxmlformats.org/officeDocument/2006/relationships/image" Target="../media/image168.jpg"/><Relationship Id="rId6" Type="http://schemas.openxmlformats.org/officeDocument/2006/relationships/image" Target="../media/image169.jpg"/><Relationship Id="rId7" Type="http://schemas.openxmlformats.org/officeDocument/2006/relationships/image" Target="../media/image170.jpg"/><Relationship Id="rId8" Type="http://schemas.openxmlformats.org/officeDocument/2006/relationships/image" Target="../media/image171.jpg"/><Relationship Id="rId61" Type="http://schemas.openxmlformats.org/officeDocument/2006/relationships/image" Target="../media/image224.png"/><Relationship Id="rId60" Type="http://schemas.openxmlformats.org/officeDocument/2006/relationships/image" Target="../media/image223.jpg"/><Relationship Id="rId51" Type="http://schemas.openxmlformats.org/officeDocument/2006/relationships/image" Target="../media/image214.jpg"/><Relationship Id="rId50" Type="http://schemas.openxmlformats.org/officeDocument/2006/relationships/image" Target="../media/image213.jpg"/><Relationship Id="rId53" Type="http://schemas.openxmlformats.org/officeDocument/2006/relationships/image" Target="../media/image216.jpg"/><Relationship Id="rId52" Type="http://schemas.openxmlformats.org/officeDocument/2006/relationships/image" Target="../media/image215.jpg"/><Relationship Id="rId55" Type="http://schemas.openxmlformats.org/officeDocument/2006/relationships/image" Target="../media/image218.jpg"/><Relationship Id="rId54" Type="http://schemas.openxmlformats.org/officeDocument/2006/relationships/image" Target="../media/image217.jpg"/><Relationship Id="rId57" Type="http://schemas.openxmlformats.org/officeDocument/2006/relationships/image" Target="../media/image220.png"/><Relationship Id="rId56" Type="http://schemas.openxmlformats.org/officeDocument/2006/relationships/image" Target="../media/image219.jpg"/><Relationship Id="rId59" Type="http://schemas.openxmlformats.org/officeDocument/2006/relationships/image" Target="../media/image222.jpg"/><Relationship Id="rId58" Type="http://schemas.openxmlformats.org/officeDocument/2006/relationships/image" Target="../media/image22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171450</xdr:colOff>
      <xdr:row>0</xdr:row>
      <xdr:rowOff>142875</xdr:rowOff>
    </xdr:from>
    <xdr:ext cx="4095750" cy="11430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304800</xdr:colOff>
      <xdr:row>9</xdr:row>
      <xdr:rowOff>66675</xdr:rowOff>
    </xdr:from>
    <xdr:ext cx="1066800" cy="1066800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12</xdr:row>
      <xdr:rowOff>47625</xdr:rowOff>
    </xdr:from>
    <xdr:ext cx="1447800" cy="962025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</xdr:row>
      <xdr:rowOff>1066800</xdr:rowOff>
    </xdr:from>
    <xdr:ext cx="1571625" cy="1047750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</xdr:row>
      <xdr:rowOff>9525</xdr:rowOff>
    </xdr:from>
    <xdr:ext cx="1590675" cy="1057275"/>
    <xdr:pic>
      <xdr:nvPicPr>
        <xdr:cNvPr id="0" name="image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085850" cy="1085850"/>
    <xdr:pic>
      <xdr:nvPicPr>
        <xdr:cNvPr id="0" name="image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1085850" cy="1085850"/>
    <xdr:pic>
      <xdr:nvPicPr>
        <xdr:cNvPr id="0" name="image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228725" cy="1228725"/>
    <xdr:pic>
      <xdr:nvPicPr>
        <xdr:cNvPr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1304925" cy="1304925"/>
    <xdr:pic>
      <xdr:nvPicPr>
        <xdr:cNvPr id="0" name="image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1085850" cy="1085850"/>
    <xdr:pic>
      <xdr:nvPicPr>
        <xdr:cNvPr id="0" name="image1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438275" cy="1085850"/>
    <xdr:pic>
      <xdr:nvPicPr>
        <xdr:cNvPr id="0" name="image1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085850" cy="1085850"/>
    <xdr:pic>
      <xdr:nvPicPr>
        <xdr:cNvPr id="0" name="image1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085850" cy="1085850"/>
    <xdr:pic>
      <xdr:nvPicPr>
        <xdr:cNvPr id="0" name="image1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085850" cy="1085850"/>
    <xdr:pic>
      <xdr:nvPicPr>
        <xdr:cNvPr id="0" name="image1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085850" cy="1085850"/>
    <xdr:pic>
      <xdr:nvPicPr>
        <xdr:cNvPr id="0" name="image1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1085850" cy="1085850"/>
    <xdr:pic>
      <xdr:nvPicPr>
        <xdr:cNvPr id="0" name="image1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1085850" cy="1085850"/>
    <xdr:pic>
      <xdr:nvPicPr>
        <xdr:cNvPr id="0" name="image1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085850" cy="1085850"/>
    <xdr:pic>
      <xdr:nvPicPr>
        <xdr:cNvPr id="0" name="image1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1085850" cy="1085850"/>
    <xdr:pic>
      <xdr:nvPicPr>
        <xdr:cNvPr id="0" name="image1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1085850" cy="1085850"/>
    <xdr:pic>
      <xdr:nvPicPr>
        <xdr:cNvPr id="0" name="image2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1085850" cy="1085850"/>
    <xdr:pic>
      <xdr:nvPicPr>
        <xdr:cNvPr id="0" name="image2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085850" cy="1085850"/>
    <xdr:pic>
      <xdr:nvPicPr>
        <xdr:cNvPr id="0" name="image2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085850" cy="1085850"/>
    <xdr:pic>
      <xdr:nvPicPr>
        <xdr:cNvPr id="0" name="image2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1085850" cy="1085850"/>
    <xdr:pic>
      <xdr:nvPicPr>
        <xdr:cNvPr id="0" name="image2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193</xdr:row>
      <xdr:rowOff>0</xdr:rowOff>
    </xdr:from>
    <xdr:ext cx="304800" cy="304800"/>
    <xdr:sp macro="" textlink="">
      <xdr:nvSpPr>
        <xdr:cNvPr descr="hold-002 руки" id="3073" name="AutoShape 1">
          <a:extLst>
            <a:ext uri="{FF2B5EF4-FFF2-40B4-BE49-F238E27FC236}"/>
          </a:extLst>
        </xdr:cNvPr>
        <xdr:cNvSpPr>
          <a:spLocks noChangeAspect="1" noChangeArrowheads="1"/>
        </xdr:cNvSpPr>
      </xdr:nvSpPr>
      <xdr:spPr bwMode="auto">
        <a:xfrm>
          <a:off x="3352800" y="145446750"/>
          <a:ext cx="304800" cy="304800"/>
        </a:xfrm>
        <a:prstGeom prst="rect">
          <a:avLst/>
        </a:prstGeom>
        <a:noFill/>
        <a:extLst>
          <a:ext uri="{909E8E84-426E-40DD-AFC4-6F175D3DCCD1}"/>
        </a:extLst>
      </xdr:spPr>
    </xdr:sp>
    <xdr:clientData fLocksWithSheet="0"/>
  </xdr:oneCellAnchor>
  <xdr:oneCellAnchor>
    <xdr:from>
      <xdr:col>2</xdr:col>
      <xdr:colOff>0</xdr:colOff>
      <xdr:row>233</xdr:row>
      <xdr:rowOff>0</xdr:rowOff>
    </xdr:from>
    <xdr:ext cx="304800" cy="304800"/>
    <xdr:sp macro="" textlink="">
      <xdr:nvSpPr>
        <xdr:cNvPr id="3074" name="AutoShape 2">
          <a:extLst>
            <a:ext uri="{FF2B5EF4-FFF2-40B4-BE49-F238E27FC236}"/>
          </a:extLst>
        </xdr:cNvPr>
        <xdr:cNvSpPr>
          <a:spLocks noChangeAspect="1" noChangeArrowheads="1"/>
        </xdr:cNvSpPr>
      </xdr:nvSpPr>
      <xdr:spPr bwMode="auto">
        <a:xfrm>
          <a:off x="3352800" y="176984025"/>
          <a:ext cx="304800" cy="304800"/>
        </a:xfrm>
        <a:prstGeom prst="rect">
          <a:avLst/>
        </a:prstGeom>
        <a:noFill/>
        <a:extLst>
          <a:ext uri="{909E8E84-426E-40DD-AFC4-6F175D3DCCD1}"/>
        </a:extLst>
      </xdr:spPr>
    </xdr:sp>
    <xdr:clientData fLocksWithSheet="0"/>
  </xdr:oneCellAnchor>
  <xdr:oneCellAnchor>
    <xdr:from>
      <xdr:col>2</xdr:col>
      <xdr:colOff>85725</xdr:colOff>
      <xdr:row>11</xdr:row>
      <xdr:rowOff>152400</xdr:rowOff>
    </xdr:from>
    <xdr:ext cx="1257300" cy="1238250"/>
    <xdr:pic>
      <xdr:nvPicPr>
        <xdr:cNvPr id="0" name="image2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13</xdr:row>
      <xdr:rowOff>314325</xdr:rowOff>
    </xdr:from>
    <xdr:ext cx="1257300" cy="1009650"/>
    <xdr:pic>
      <xdr:nvPicPr>
        <xdr:cNvPr id="0" name="image2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</xdr:row>
      <xdr:rowOff>314325</xdr:rowOff>
    </xdr:from>
    <xdr:ext cx="1266825" cy="1019175"/>
    <xdr:pic>
      <xdr:nvPicPr>
        <xdr:cNvPr id="0" name="image2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17</xdr:row>
      <xdr:rowOff>314325</xdr:rowOff>
    </xdr:from>
    <xdr:ext cx="1266825" cy="1057275"/>
    <xdr:pic>
      <xdr:nvPicPr>
        <xdr:cNvPr id="0" name="image2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19</xdr:row>
      <xdr:rowOff>314325</xdr:rowOff>
    </xdr:from>
    <xdr:ext cx="1266825" cy="1028700"/>
    <xdr:pic>
      <xdr:nvPicPr>
        <xdr:cNvPr id="0" name="image2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21</xdr:row>
      <xdr:rowOff>314325</xdr:rowOff>
    </xdr:from>
    <xdr:ext cx="1266825" cy="1057275"/>
    <xdr:pic>
      <xdr:nvPicPr>
        <xdr:cNvPr id="0" name="image3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23</xdr:row>
      <xdr:rowOff>314325</xdr:rowOff>
    </xdr:from>
    <xdr:ext cx="1266825" cy="1257300"/>
    <xdr:pic>
      <xdr:nvPicPr>
        <xdr:cNvPr id="0" name="image3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25</xdr:row>
      <xdr:rowOff>314325</xdr:rowOff>
    </xdr:from>
    <xdr:ext cx="1266825" cy="1190625"/>
    <xdr:pic>
      <xdr:nvPicPr>
        <xdr:cNvPr id="0" name="image3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27</xdr:row>
      <xdr:rowOff>314325</xdr:rowOff>
    </xdr:from>
    <xdr:ext cx="1266825" cy="1057275"/>
    <xdr:pic>
      <xdr:nvPicPr>
        <xdr:cNvPr id="0" name="image3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29</xdr:row>
      <xdr:rowOff>314325</xdr:rowOff>
    </xdr:from>
    <xdr:ext cx="1266825" cy="1238250"/>
    <xdr:pic>
      <xdr:nvPicPr>
        <xdr:cNvPr id="0" name="image3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31</xdr:row>
      <xdr:rowOff>314325</xdr:rowOff>
    </xdr:from>
    <xdr:ext cx="1266825" cy="1000125"/>
    <xdr:pic>
      <xdr:nvPicPr>
        <xdr:cNvPr id="0" name="image3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33</xdr:row>
      <xdr:rowOff>314325</xdr:rowOff>
    </xdr:from>
    <xdr:ext cx="1266825" cy="971550"/>
    <xdr:pic>
      <xdr:nvPicPr>
        <xdr:cNvPr id="0" name="image3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35</xdr:row>
      <xdr:rowOff>314325</xdr:rowOff>
    </xdr:from>
    <xdr:ext cx="1266825" cy="1000125"/>
    <xdr:pic>
      <xdr:nvPicPr>
        <xdr:cNvPr id="0" name="image3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37</xdr:row>
      <xdr:rowOff>314325</xdr:rowOff>
    </xdr:from>
    <xdr:ext cx="1266825" cy="1057275"/>
    <xdr:pic>
      <xdr:nvPicPr>
        <xdr:cNvPr id="0" name="image3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50</xdr:row>
      <xdr:rowOff>142875</xdr:rowOff>
    </xdr:from>
    <xdr:ext cx="1266825" cy="923925"/>
    <xdr:pic>
      <xdr:nvPicPr>
        <xdr:cNvPr id="0" name="image3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51</xdr:row>
      <xdr:rowOff>142875</xdr:rowOff>
    </xdr:from>
    <xdr:ext cx="1266825" cy="990600"/>
    <xdr:pic>
      <xdr:nvPicPr>
        <xdr:cNvPr id="0" name="image4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52</xdr:row>
      <xdr:rowOff>142875</xdr:rowOff>
    </xdr:from>
    <xdr:ext cx="1266825" cy="933450"/>
    <xdr:pic>
      <xdr:nvPicPr>
        <xdr:cNvPr id="0" name="image41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53</xdr:row>
      <xdr:rowOff>104775</xdr:rowOff>
    </xdr:from>
    <xdr:ext cx="1266825" cy="1095375"/>
    <xdr:pic>
      <xdr:nvPicPr>
        <xdr:cNvPr id="0" name="image4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81</xdr:row>
      <xdr:rowOff>0</xdr:rowOff>
    </xdr:from>
    <xdr:ext cx="1266825" cy="1028700"/>
    <xdr:pic>
      <xdr:nvPicPr>
        <xdr:cNvPr id="0" name="image4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82</xdr:row>
      <xdr:rowOff>66675</xdr:rowOff>
    </xdr:from>
    <xdr:ext cx="1266825" cy="1000125"/>
    <xdr:pic>
      <xdr:nvPicPr>
        <xdr:cNvPr id="0" name="image4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83</xdr:row>
      <xdr:rowOff>66675</xdr:rowOff>
    </xdr:from>
    <xdr:ext cx="1266825" cy="838200"/>
    <xdr:pic>
      <xdr:nvPicPr>
        <xdr:cNvPr id="0" name="image4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84</xdr:row>
      <xdr:rowOff>66675</xdr:rowOff>
    </xdr:from>
    <xdr:ext cx="1266825" cy="933450"/>
    <xdr:pic>
      <xdr:nvPicPr>
        <xdr:cNvPr id="0" name="image46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85</xdr:row>
      <xdr:rowOff>66675</xdr:rowOff>
    </xdr:from>
    <xdr:ext cx="1266825" cy="914400"/>
    <xdr:pic>
      <xdr:nvPicPr>
        <xdr:cNvPr id="0" name="image4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86</xdr:row>
      <xdr:rowOff>66675</xdr:rowOff>
    </xdr:from>
    <xdr:ext cx="1266825" cy="962025"/>
    <xdr:pic>
      <xdr:nvPicPr>
        <xdr:cNvPr id="0" name="image4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87</xdr:row>
      <xdr:rowOff>66675</xdr:rowOff>
    </xdr:from>
    <xdr:ext cx="1266825" cy="1028700"/>
    <xdr:pic>
      <xdr:nvPicPr>
        <xdr:cNvPr id="0" name="image49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89</xdr:row>
      <xdr:rowOff>400050</xdr:rowOff>
    </xdr:from>
    <xdr:ext cx="1266825" cy="1009650"/>
    <xdr:pic>
      <xdr:nvPicPr>
        <xdr:cNvPr id="0" name="image50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91</xdr:row>
      <xdr:rowOff>400050</xdr:rowOff>
    </xdr:from>
    <xdr:ext cx="1266825" cy="1047750"/>
    <xdr:pic>
      <xdr:nvPicPr>
        <xdr:cNvPr id="0" name="image5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93</xdr:row>
      <xdr:rowOff>400050</xdr:rowOff>
    </xdr:from>
    <xdr:ext cx="1266825" cy="885825"/>
    <xdr:pic>
      <xdr:nvPicPr>
        <xdr:cNvPr id="0" name="image5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95</xdr:row>
      <xdr:rowOff>400050</xdr:rowOff>
    </xdr:from>
    <xdr:ext cx="1266825" cy="1152525"/>
    <xdr:pic>
      <xdr:nvPicPr>
        <xdr:cNvPr id="0" name="image5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97</xdr:row>
      <xdr:rowOff>400050</xdr:rowOff>
    </xdr:from>
    <xdr:ext cx="1266825" cy="1057275"/>
    <xdr:pic>
      <xdr:nvPicPr>
        <xdr:cNvPr id="0" name="image5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99</xdr:row>
      <xdr:rowOff>400050</xdr:rowOff>
    </xdr:from>
    <xdr:ext cx="1266825" cy="1047750"/>
    <xdr:pic>
      <xdr:nvPicPr>
        <xdr:cNvPr id="0" name="image5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101</xdr:row>
      <xdr:rowOff>400050</xdr:rowOff>
    </xdr:from>
    <xdr:ext cx="1266825" cy="1095375"/>
    <xdr:pic>
      <xdr:nvPicPr>
        <xdr:cNvPr id="0" name="image5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103</xdr:row>
      <xdr:rowOff>400050</xdr:rowOff>
    </xdr:from>
    <xdr:ext cx="1266825" cy="1085850"/>
    <xdr:pic>
      <xdr:nvPicPr>
        <xdr:cNvPr id="0" name="image57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105</xdr:row>
      <xdr:rowOff>400050</xdr:rowOff>
    </xdr:from>
    <xdr:ext cx="1266825" cy="1114425"/>
    <xdr:pic>
      <xdr:nvPicPr>
        <xdr:cNvPr id="0" name="image58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109</xdr:row>
      <xdr:rowOff>400050</xdr:rowOff>
    </xdr:from>
    <xdr:ext cx="1266825" cy="1047750"/>
    <xdr:pic>
      <xdr:nvPicPr>
        <xdr:cNvPr id="0" name="image59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111</xdr:row>
      <xdr:rowOff>400050</xdr:rowOff>
    </xdr:from>
    <xdr:ext cx="1266825" cy="1066800"/>
    <xdr:pic>
      <xdr:nvPicPr>
        <xdr:cNvPr id="0" name="image60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113</xdr:row>
      <xdr:rowOff>400050</xdr:rowOff>
    </xdr:from>
    <xdr:ext cx="1266825" cy="1095375"/>
    <xdr:pic>
      <xdr:nvPicPr>
        <xdr:cNvPr id="0" name="image6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115</xdr:row>
      <xdr:rowOff>400050</xdr:rowOff>
    </xdr:from>
    <xdr:ext cx="1266825" cy="1047750"/>
    <xdr:pic>
      <xdr:nvPicPr>
        <xdr:cNvPr id="0" name="image62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117</xdr:row>
      <xdr:rowOff>323850</xdr:rowOff>
    </xdr:from>
    <xdr:ext cx="1266825" cy="1200150"/>
    <xdr:pic>
      <xdr:nvPicPr>
        <xdr:cNvPr id="0" name="image63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107</xdr:row>
      <xdr:rowOff>400050</xdr:rowOff>
    </xdr:from>
    <xdr:ext cx="1266825" cy="1066800"/>
    <xdr:pic>
      <xdr:nvPicPr>
        <xdr:cNvPr id="0" name="image64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198</xdr:row>
      <xdr:rowOff>171450</xdr:rowOff>
    </xdr:from>
    <xdr:ext cx="1266825" cy="1133475"/>
    <xdr:pic>
      <xdr:nvPicPr>
        <xdr:cNvPr id="0" name="image65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200</xdr:row>
      <xdr:rowOff>295275</xdr:rowOff>
    </xdr:from>
    <xdr:ext cx="1266825" cy="742950"/>
    <xdr:pic>
      <xdr:nvPicPr>
        <xdr:cNvPr id="0" name="image6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202</xdr:row>
      <xdr:rowOff>171450</xdr:rowOff>
    </xdr:from>
    <xdr:ext cx="1266825" cy="1038225"/>
    <xdr:pic>
      <xdr:nvPicPr>
        <xdr:cNvPr id="0" name="image6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204</xdr:row>
      <xdr:rowOff>171450</xdr:rowOff>
    </xdr:from>
    <xdr:ext cx="1266825" cy="1104900"/>
    <xdr:pic>
      <xdr:nvPicPr>
        <xdr:cNvPr id="0" name="image68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133</xdr:row>
      <xdr:rowOff>247650</xdr:rowOff>
    </xdr:from>
    <xdr:ext cx="1266825" cy="971550"/>
    <xdr:pic>
      <xdr:nvPicPr>
        <xdr:cNvPr id="0" name="image69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135</xdr:row>
      <xdr:rowOff>247650</xdr:rowOff>
    </xdr:from>
    <xdr:ext cx="1266825" cy="942975"/>
    <xdr:pic>
      <xdr:nvPicPr>
        <xdr:cNvPr id="0" name="image70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137</xdr:row>
      <xdr:rowOff>38100</xdr:rowOff>
    </xdr:from>
    <xdr:ext cx="1266825" cy="1266825"/>
    <xdr:pic>
      <xdr:nvPicPr>
        <xdr:cNvPr id="0" name="image71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139</xdr:row>
      <xdr:rowOff>190500</xdr:rowOff>
    </xdr:from>
    <xdr:ext cx="1266825" cy="942975"/>
    <xdr:pic>
      <xdr:nvPicPr>
        <xdr:cNvPr id="0" name="image72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154</xdr:row>
      <xdr:rowOff>0</xdr:rowOff>
    </xdr:from>
    <xdr:ext cx="1266825" cy="942975"/>
    <xdr:pic>
      <xdr:nvPicPr>
        <xdr:cNvPr id="0" name="image73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155</xdr:row>
      <xdr:rowOff>66675</xdr:rowOff>
    </xdr:from>
    <xdr:ext cx="1266825" cy="942975"/>
    <xdr:pic>
      <xdr:nvPicPr>
        <xdr:cNvPr id="0" name="image74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156</xdr:row>
      <xdr:rowOff>66675</xdr:rowOff>
    </xdr:from>
    <xdr:ext cx="1266825" cy="1019175"/>
    <xdr:pic>
      <xdr:nvPicPr>
        <xdr:cNvPr id="0" name="image7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157</xdr:row>
      <xdr:rowOff>66675</xdr:rowOff>
    </xdr:from>
    <xdr:ext cx="1266825" cy="942975"/>
    <xdr:pic>
      <xdr:nvPicPr>
        <xdr:cNvPr id="0" name="image7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175</xdr:row>
      <xdr:rowOff>142875</xdr:rowOff>
    </xdr:from>
    <xdr:ext cx="1266825" cy="933450"/>
    <xdr:pic>
      <xdr:nvPicPr>
        <xdr:cNvPr id="0" name="image77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177</xdr:row>
      <xdr:rowOff>142875</xdr:rowOff>
    </xdr:from>
    <xdr:ext cx="1266825" cy="676275"/>
    <xdr:pic>
      <xdr:nvPicPr>
        <xdr:cNvPr id="0" name="image78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179</xdr:row>
      <xdr:rowOff>142875</xdr:rowOff>
    </xdr:from>
    <xdr:ext cx="1266825" cy="952500"/>
    <xdr:pic>
      <xdr:nvPicPr>
        <xdr:cNvPr id="0" name="image79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181</xdr:row>
      <xdr:rowOff>85725</xdr:rowOff>
    </xdr:from>
    <xdr:ext cx="1266825" cy="1076325"/>
    <xdr:pic>
      <xdr:nvPicPr>
        <xdr:cNvPr id="0" name="image80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183</xdr:row>
      <xdr:rowOff>142875</xdr:rowOff>
    </xdr:from>
    <xdr:ext cx="1266825" cy="952500"/>
    <xdr:pic>
      <xdr:nvPicPr>
        <xdr:cNvPr id="0" name="image81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40</xdr:row>
      <xdr:rowOff>419100</xdr:rowOff>
    </xdr:from>
    <xdr:ext cx="1266825" cy="942975"/>
    <xdr:pic>
      <xdr:nvPicPr>
        <xdr:cNvPr id="0" name="image8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42</xdr:row>
      <xdr:rowOff>419100</xdr:rowOff>
    </xdr:from>
    <xdr:ext cx="1266825" cy="942975"/>
    <xdr:pic>
      <xdr:nvPicPr>
        <xdr:cNvPr id="0" name="image8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44</xdr:row>
      <xdr:rowOff>419100</xdr:rowOff>
    </xdr:from>
    <xdr:ext cx="1266825" cy="942975"/>
    <xdr:pic>
      <xdr:nvPicPr>
        <xdr:cNvPr id="0" name="image84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46</xdr:row>
      <xdr:rowOff>419100</xdr:rowOff>
    </xdr:from>
    <xdr:ext cx="1266825" cy="942975"/>
    <xdr:pic>
      <xdr:nvPicPr>
        <xdr:cNvPr id="0" name="image8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121</xdr:row>
      <xdr:rowOff>228600</xdr:rowOff>
    </xdr:from>
    <xdr:ext cx="1266825" cy="942975"/>
    <xdr:pic>
      <xdr:nvPicPr>
        <xdr:cNvPr id="0" name="image86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125</xdr:row>
      <xdr:rowOff>228600</xdr:rowOff>
    </xdr:from>
    <xdr:ext cx="1266825" cy="942975"/>
    <xdr:pic>
      <xdr:nvPicPr>
        <xdr:cNvPr id="0" name="image87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123</xdr:row>
      <xdr:rowOff>228600</xdr:rowOff>
    </xdr:from>
    <xdr:ext cx="1266825" cy="942975"/>
    <xdr:pic>
      <xdr:nvPicPr>
        <xdr:cNvPr id="0" name="image88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214</xdr:row>
      <xdr:rowOff>190500</xdr:rowOff>
    </xdr:from>
    <xdr:ext cx="1266825" cy="942975"/>
    <xdr:pic>
      <xdr:nvPicPr>
        <xdr:cNvPr id="0" name="image89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216</xdr:row>
      <xdr:rowOff>190500</xdr:rowOff>
    </xdr:from>
    <xdr:ext cx="1266825" cy="942975"/>
    <xdr:pic>
      <xdr:nvPicPr>
        <xdr:cNvPr id="0" name="image90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218</xdr:row>
      <xdr:rowOff>190500</xdr:rowOff>
    </xdr:from>
    <xdr:ext cx="1266825" cy="942975"/>
    <xdr:pic>
      <xdr:nvPicPr>
        <xdr:cNvPr id="0" name="image91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220</xdr:row>
      <xdr:rowOff>190500</xdr:rowOff>
    </xdr:from>
    <xdr:ext cx="1266825" cy="942975"/>
    <xdr:pic>
      <xdr:nvPicPr>
        <xdr:cNvPr id="0" name="image92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239</xdr:row>
      <xdr:rowOff>142875</xdr:rowOff>
    </xdr:from>
    <xdr:ext cx="1266825" cy="1038225"/>
    <xdr:pic>
      <xdr:nvPicPr>
        <xdr:cNvPr id="0" name="image93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241</xdr:row>
      <xdr:rowOff>57150</xdr:rowOff>
    </xdr:from>
    <xdr:ext cx="885825" cy="1057275"/>
    <xdr:pic>
      <xdr:nvPicPr>
        <xdr:cNvPr id="0" name="image94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257</xdr:row>
      <xdr:rowOff>66675</xdr:rowOff>
    </xdr:from>
    <xdr:ext cx="1266825" cy="838200"/>
    <xdr:pic>
      <xdr:nvPicPr>
        <xdr:cNvPr id="0" name="image95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259</xdr:row>
      <xdr:rowOff>85725</xdr:rowOff>
    </xdr:from>
    <xdr:ext cx="1266825" cy="847725"/>
    <xdr:pic>
      <xdr:nvPicPr>
        <xdr:cNvPr id="0" name="image96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256</xdr:row>
      <xdr:rowOff>47625</xdr:rowOff>
    </xdr:from>
    <xdr:ext cx="1266825" cy="1066800"/>
    <xdr:pic>
      <xdr:nvPicPr>
        <xdr:cNvPr id="0" name="image97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6</xdr:row>
      <xdr:rowOff>123825</xdr:rowOff>
    </xdr:from>
    <xdr:ext cx="1257300" cy="876300"/>
    <xdr:pic>
      <xdr:nvPicPr>
        <xdr:cNvPr id="0" name="image9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8</xdr:row>
      <xdr:rowOff>123825</xdr:rowOff>
    </xdr:from>
    <xdr:ext cx="1257300" cy="933450"/>
    <xdr:pic>
      <xdr:nvPicPr>
        <xdr:cNvPr id="0" name="image99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245</xdr:row>
      <xdr:rowOff>9525</xdr:rowOff>
    </xdr:from>
    <xdr:ext cx="1257300" cy="942975"/>
    <xdr:pic>
      <xdr:nvPicPr>
        <xdr:cNvPr id="0" name="image10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247</xdr:row>
      <xdr:rowOff>9525</xdr:rowOff>
    </xdr:from>
    <xdr:ext cx="1257300" cy="942975"/>
    <xdr:pic>
      <xdr:nvPicPr>
        <xdr:cNvPr id="0" name="image10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249</xdr:row>
      <xdr:rowOff>9525</xdr:rowOff>
    </xdr:from>
    <xdr:ext cx="1257300" cy="942975"/>
    <xdr:pic>
      <xdr:nvPicPr>
        <xdr:cNvPr id="0" name="image102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251</xdr:row>
      <xdr:rowOff>66675</xdr:rowOff>
    </xdr:from>
    <xdr:ext cx="1257300" cy="942975"/>
    <xdr:pic>
      <xdr:nvPicPr>
        <xdr:cNvPr id="0" name="image103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253</xdr:row>
      <xdr:rowOff>66675</xdr:rowOff>
    </xdr:from>
    <xdr:ext cx="1257300" cy="942975"/>
    <xdr:pic>
      <xdr:nvPicPr>
        <xdr:cNvPr id="0" name="image10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243</xdr:row>
      <xdr:rowOff>66675</xdr:rowOff>
    </xdr:from>
    <xdr:ext cx="1266825" cy="742950"/>
    <xdr:pic>
      <xdr:nvPicPr>
        <xdr:cNvPr id="0" name="image105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142</xdr:row>
      <xdr:rowOff>180975</xdr:rowOff>
    </xdr:from>
    <xdr:ext cx="1257300" cy="923925"/>
    <xdr:pic>
      <xdr:nvPicPr>
        <xdr:cNvPr id="0" name="image106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144</xdr:row>
      <xdr:rowOff>209550</xdr:rowOff>
    </xdr:from>
    <xdr:ext cx="1257300" cy="933450"/>
    <xdr:pic>
      <xdr:nvPicPr>
        <xdr:cNvPr id="0" name="image107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55</xdr:row>
      <xdr:rowOff>66675</xdr:rowOff>
    </xdr:from>
    <xdr:ext cx="1266825" cy="933450"/>
    <xdr:pic>
      <xdr:nvPicPr>
        <xdr:cNvPr id="0" name="image108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57</xdr:row>
      <xdr:rowOff>66675</xdr:rowOff>
    </xdr:from>
    <xdr:ext cx="1266825" cy="933450"/>
    <xdr:pic>
      <xdr:nvPicPr>
        <xdr:cNvPr id="0" name="image109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59</xdr:row>
      <xdr:rowOff>66675</xdr:rowOff>
    </xdr:from>
    <xdr:ext cx="1266825" cy="933450"/>
    <xdr:pic>
      <xdr:nvPicPr>
        <xdr:cNvPr id="0" name="image110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147</xdr:row>
      <xdr:rowOff>123825</xdr:rowOff>
    </xdr:from>
    <xdr:ext cx="1266825" cy="933450"/>
    <xdr:pic>
      <xdr:nvPicPr>
        <xdr:cNvPr id="0" name="image111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149</xdr:row>
      <xdr:rowOff>66675</xdr:rowOff>
    </xdr:from>
    <xdr:ext cx="1257300" cy="942975"/>
    <xdr:pic>
      <xdr:nvPicPr>
        <xdr:cNvPr id="0" name="image11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151</xdr:row>
      <xdr:rowOff>142875</xdr:rowOff>
    </xdr:from>
    <xdr:ext cx="1257300" cy="933450"/>
    <xdr:pic>
      <xdr:nvPicPr>
        <xdr:cNvPr id="0" name="image113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159</xdr:row>
      <xdr:rowOff>57150</xdr:rowOff>
    </xdr:from>
    <xdr:ext cx="1266825" cy="1114425"/>
    <xdr:pic>
      <xdr:nvPicPr>
        <xdr:cNvPr id="0" name="image114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161</xdr:row>
      <xdr:rowOff>66675</xdr:rowOff>
    </xdr:from>
    <xdr:ext cx="1266825" cy="933450"/>
    <xdr:pic>
      <xdr:nvPicPr>
        <xdr:cNvPr id="0" name="image115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163</xdr:row>
      <xdr:rowOff>66675</xdr:rowOff>
    </xdr:from>
    <xdr:ext cx="1266825" cy="933450"/>
    <xdr:pic>
      <xdr:nvPicPr>
        <xdr:cNvPr id="0" name="image116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223</xdr:row>
      <xdr:rowOff>85725</xdr:rowOff>
    </xdr:from>
    <xdr:ext cx="1266825" cy="942975"/>
    <xdr:pic>
      <xdr:nvPicPr>
        <xdr:cNvPr id="0" name="image117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225</xdr:row>
      <xdr:rowOff>85725</xdr:rowOff>
    </xdr:from>
    <xdr:ext cx="1266825" cy="942975"/>
    <xdr:pic>
      <xdr:nvPicPr>
        <xdr:cNvPr id="0" name="image118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172</xdr:row>
      <xdr:rowOff>123825</xdr:rowOff>
    </xdr:from>
    <xdr:ext cx="1266825" cy="933450"/>
    <xdr:pic>
      <xdr:nvPicPr>
        <xdr:cNvPr id="0" name="image119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166</xdr:row>
      <xdr:rowOff>142875</xdr:rowOff>
    </xdr:from>
    <xdr:ext cx="1266825" cy="942975"/>
    <xdr:pic>
      <xdr:nvPicPr>
        <xdr:cNvPr id="0" name="image120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168</xdr:row>
      <xdr:rowOff>38100</xdr:rowOff>
    </xdr:from>
    <xdr:ext cx="1266825" cy="942975"/>
    <xdr:pic>
      <xdr:nvPicPr>
        <xdr:cNvPr id="0" name="image121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62</xdr:row>
      <xdr:rowOff>38100</xdr:rowOff>
    </xdr:from>
    <xdr:ext cx="1333500" cy="990600"/>
    <xdr:pic>
      <xdr:nvPicPr>
        <xdr:cNvPr id="0" name="image122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64</xdr:row>
      <xdr:rowOff>47625</xdr:rowOff>
    </xdr:from>
    <xdr:ext cx="1295400" cy="971550"/>
    <xdr:pic>
      <xdr:nvPicPr>
        <xdr:cNvPr id="0" name="image123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66</xdr:row>
      <xdr:rowOff>47625</xdr:rowOff>
    </xdr:from>
    <xdr:ext cx="1266825" cy="952500"/>
    <xdr:pic>
      <xdr:nvPicPr>
        <xdr:cNvPr id="0" name="image124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68</xdr:row>
      <xdr:rowOff>38100</xdr:rowOff>
    </xdr:from>
    <xdr:ext cx="1333500" cy="990600"/>
    <xdr:pic>
      <xdr:nvPicPr>
        <xdr:cNvPr id="0" name="image125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70</xdr:row>
      <xdr:rowOff>38100</xdr:rowOff>
    </xdr:from>
    <xdr:ext cx="1333500" cy="1000125"/>
    <xdr:pic>
      <xdr:nvPicPr>
        <xdr:cNvPr id="0" name="image126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74</xdr:row>
      <xdr:rowOff>47625</xdr:rowOff>
    </xdr:from>
    <xdr:ext cx="1266825" cy="952500"/>
    <xdr:pic>
      <xdr:nvPicPr>
        <xdr:cNvPr id="0" name="image127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76</xdr:row>
      <xdr:rowOff>47625</xdr:rowOff>
    </xdr:from>
    <xdr:ext cx="1314450" cy="990600"/>
    <xdr:pic>
      <xdr:nvPicPr>
        <xdr:cNvPr id="0" name="image128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72</xdr:row>
      <xdr:rowOff>47625</xdr:rowOff>
    </xdr:from>
    <xdr:ext cx="1285875" cy="962025"/>
    <xdr:pic>
      <xdr:nvPicPr>
        <xdr:cNvPr id="0" name="image129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78</xdr:row>
      <xdr:rowOff>38100</xdr:rowOff>
    </xdr:from>
    <xdr:ext cx="1333500" cy="1000125"/>
    <xdr:pic>
      <xdr:nvPicPr>
        <xdr:cNvPr id="0" name="image130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236</xdr:row>
      <xdr:rowOff>47625</xdr:rowOff>
    </xdr:from>
    <xdr:ext cx="1323975" cy="1247775"/>
    <xdr:pic>
      <xdr:nvPicPr>
        <xdr:cNvPr id="0" name="image131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170</xdr:row>
      <xdr:rowOff>104775</xdr:rowOff>
    </xdr:from>
    <xdr:ext cx="1343025" cy="990600"/>
    <xdr:pic>
      <xdr:nvPicPr>
        <xdr:cNvPr id="0" name="image132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128</xdr:row>
      <xdr:rowOff>28575</xdr:rowOff>
    </xdr:from>
    <xdr:ext cx="1295400" cy="1571625"/>
    <xdr:pic>
      <xdr:nvPicPr>
        <xdr:cNvPr id="0" name="image133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130</xdr:row>
      <xdr:rowOff>9525</xdr:rowOff>
    </xdr:from>
    <xdr:ext cx="1238250" cy="1562100"/>
    <xdr:pic>
      <xdr:nvPicPr>
        <xdr:cNvPr id="0" name="image134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238</xdr:row>
      <xdr:rowOff>228600</xdr:rowOff>
    </xdr:from>
    <xdr:ext cx="1304925" cy="962025"/>
    <xdr:pic>
      <xdr:nvPicPr>
        <xdr:cNvPr id="0" name="image135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189</xdr:row>
      <xdr:rowOff>219075</xdr:rowOff>
    </xdr:from>
    <xdr:ext cx="1295400" cy="914400"/>
    <xdr:pic>
      <xdr:nvPicPr>
        <xdr:cNvPr id="0" name="image136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190</xdr:row>
      <xdr:rowOff>190500</xdr:rowOff>
    </xdr:from>
    <xdr:ext cx="1209675" cy="962025"/>
    <xdr:pic>
      <xdr:nvPicPr>
        <xdr:cNvPr id="0" name="image137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191</xdr:row>
      <xdr:rowOff>171450</xdr:rowOff>
    </xdr:from>
    <xdr:ext cx="1228725" cy="1038225"/>
    <xdr:pic>
      <xdr:nvPicPr>
        <xdr:cNvPr id="0" name="image138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187</xdr:row>
      <xdr:rowOff>180975</xdr:rowOff>
    </xdr:from>
    <xdr:ext cx="1276350" cy="914400"/>
    <xdr:pic>
      <xdr:nvPicPr>
        <xdr:cNvPr id="0" name="image139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232</xdr:row>
      <xdr:rowOff>38100</xdr:rowOff>
    </xdr:from>
    <xdr:ext cx="1171575" cy="847725"/>
    <xdr:pic>
      <xdr:nvPicPr>
        <xdr:cNvPr id="0" name="image140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231</xdr:row>
      <xdr:rowOff>66675</xdr:rowOff>
    </xdr:from>
    <xdr:ext cx="1190625" cy="790575"/>
    <xdr:pic>
      <xdr:nvPicPr>
        <xdr:cNvPr id="0" name="image141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230</xdr:row>
      <xdr:rowOff>66675</xdr:rowOff>
    </xdr:from>
    <xdr:ext cx="1209675" cy="800100"/>
    <xdr:pic>
      <xdr:nvPicPr>
        <xdr:cNvPr id="0" name="image142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229</xdr:row>
      <xdr:rowOff>85725</xdr:rowOff>
    </xdr:from>
    <xdr:ext cx="1171575" cy="781050"/>
    <xdr:pic>
      <xdr:nvPicPr>
        <xdr:cNvPr id="0" name="image143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228</xdr:row>
      <xdr:rowOff>85725</xdr:rowOff>
    </xdr:from>
    <xdr:ext cx="1181100" cy="790575"/>
    <xdr:pic>
      <xdr:nvPicPr>
        <xdr:cNvPr id="0" name="image144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240</xdr:row>
      <xdr:rowOff>276225</xdr:rowOff>
    </xdr:from>
    <xdr:ext cx="1171575" cy="847725"/>
    <xdr:pic>
      <xdr:nvPicPr>
        <xdr:cNvPr id="0" name="image145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234</xdr:row>
      <xdr:rowOff>66675</xdr:rowOff>
    </xdr:from>
    <xdr:ext cx="1295400" cy="857250"/>
    <xdr:pic>
      <xdr:nvPicPr>
        <xdr:cNvPr id="0" name="image146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314450" cy="1285875"/>
    <xdr:pic>
      <xdr:nvPicPr>
        <xdr:cNvPr id="0" name="image147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119</xdr:row>
      <xdr:rowOff>0</xdr:rowOff>
    </xdr:from>
    <xdr:ext cx="1381125" cy="781050"/>
    <xdr:pic>
      <xdr:nvPicPr>
        <xdr:cNvPr id="0" name="image148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186</xdr:row>
      <xdr:rowOff>0</xdr:rowOff>
    </xdr:from>
    <xdr:ext cx="1381125" cy="1209675"/>
    <xdr:pic>
      <xdr:nvPicPr>
        <xdr:cNvPr id="0" name="image149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188</xdr:row>
      <xdr:rowOff>0</xdr:rowOff>
    </xdr:from>
    <xdr:ext cx="1381125" cy="1190625"/>
    <xdr:pic>
      <xdr:nvPicPr>
        <xdr:cNvPr id="0" name="image150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193</xdr:row>
      <xdr:rowOff>0</xdr:rowOff>
    </xdr:from>
    <xdr:ext cx="1381125" cy="809625"/>
    <xdr:pic>
      <xdr:nvPicPr>
        <xdr:cNvPr id="0" name="image151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194</xdr:row>
      <xdr:rowOff>0</xdr:rowOff>
    </xdr:from>
    <xdr:ext cx="1381125" cy="923925"/>
    <xdr:pic>
      <xdr:nvPicPr>
        <xdr:cNvPr id="0" name="image152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195</xdr:row>
      <xdr:rowOff>0</xdr:rowOff>
    </xdr:from>
    <xdr:ext cx="1381125" cy="981075"/>
    <xdr:pic>
      <xdr:nvPicPr>
        <xdr:cNvPr id="0" name="image153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196</xdr:row>
      <xdr:rowOff>0</xdr:rowOff>
    </xdr:from>
    <xdr:ext cx="1381125" cy="857250"/>
    <xdr:pic>
      <xdr:nvPicPr>
        <xdr:cNvPr id="0" name="image154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207</xdr:row>
      <xdr:rowOff>0</xdr:rowOff>
    </xdr:from>
    <xdr:ext cx="1371600" cy="1009650"/>
    <xdr:pic>
      <xdr:nvPicPr>
        <xdr:cNvPr id="0" name="image155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208</xdr:row>
      <xdr:rowOff>0</xdr:rowOff>
    </xdr:from>
    <xdr:ext cx="1381125" cy="914400"/>
    <xdr:pic>
      <xdr:nvPicPr>
        <xdr:cNvPr id="0" name="image156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209</xdr:row>
      <xdr:rowOff>0</xdr:rowOff>
    </xdr:from>
    <xdr:ext cx="1381125" cy="1057275"/>
    <xdr:pic>
      <xdr:nvPicPr>
        <xdr:cNvPr id="0" name="image157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210</xdr:row>
      <xdr:rowOff>0</xdr:rowOff>
    </xdr:from>
    <xdr:ext cx="1381125" cy="1057275"/>
    <xdr:pic>
      <xdr:nvPicPr>
        <xdr:cNvPr id="0" name="image158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211</xdr:row>
      <xdr:rowOff>0</xdr:rowOff>
    </xdr:from>
    <xdr:ext cx="1381125" cy="1076325"/>
    <xdr:pic>
      <xdr:nvPicPr>
        <xdr:cNvPr id="0" name="image159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212</xdr:row>
      <xdr:rowOff>0</xdr:rowOff>
    </xdr:from>
    <xdr:ext cx="1381125" cy="1162050"/>
    <xdr:pic>
      <xdr:nvPicPr>
        <xdr:cNvPr id="0" name="image160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233</xdr:row>
      <xdr:rowOff>0</xdr:rowOff>
    </xdr:from>
    <xdr:ext cx="1381125" cy="771525"/>
    <xdr:pic>
      <xdr:nvPicPr>
        <xdr:cNvPr id="0" name="image161.pn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237</xdr:row>
      <xdr:rowOff>0</xdr:rowOff>
    </xdr:from>
    <xdr:ext cx="1381125" cy="1438275"/>
    <xdr:pic>
      <xdr:nvPicPr>
        <xdr:cNvPr id="0" name="image162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258</xdr:row>
      <xdr:rowOff>0</xdr:rowOff>
    </xdr:from>
    <xdr:ext cx="1371600" cy="990600"/>
    <xdr:pic>
      <xdr:nvPicPr>
        <xdr:cNvPr id="0" name="image163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6</xdr:row>
      <xdr:rowOff>38100</xdr:rowOff>
    </xdr:from>
    <xdr:ext cx="1981200" cy="1685925"/>
    <xdr:pic>
      <xdr:nvPicPr>
        <xdr:cNvPr id="0" name="image16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12</xdr:row>
      <xdr:rowOff>104775</xdr:rowOff>
    </xdr:from>
    <xdr:ext cx="1981200" cy="1733550"/>
    <xdr:pic>
      <xdr:nvPicPr>
        <xdr:cNvPr id="0" name="image16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19</xdr:row>
      <xdr:rowOff>19050</xdr:rowOff>
    </xdr:from>
    <xdr:ext cx="1981200" cy="1685925"/>
    <xdr:pic>
      <xdr:nvPicPr>
        <xdr:cNvPr id="0" name="image16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31</xdr:row>
      <xdr:rowOff>19050</xdr:rowOff>
    </xdr:from>
    <xdr:ext cx="1981200" cy="1562100"/>
    <xdr:pic>
      <xdr:nvPicPr>
        <xdr:cNvPr id="0" name="image16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36</xdr:row>
      <xdr:rowOff>47625</xdr:rowOff>
    </xdr:from>
    <xdr:ext cx="1981200" cy="1504950"/>
    <xdr:pic>
      <xdr:nvPicPr>
        <xdr:cNvPr id="0" name="image16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41</xdr:row>
      <xdr:rowOff>19050</xdr:rowOff>
    </xdr:from>
    <xdr:ext cx="1981200" cy="1457325"/>
    <xdr:pic>
      <xdr:nvPicPr>
        <xdr:cNvPr id="0" name="image16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46</xdr:row>
      <xdr:rowOff>19050</xdr:rowOff>
    </xdr:from>
    <xdr:ext cx="1981200" cy="1676400"/>
    <xdr:pic>
      <xdr:nvPicPr>
        <xdr:cNvPr id="0" name="image17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24</xdr:row>
      <xdr:rowOff>104775</xdr:rowOff>
    </xdr:from>
    <xdr:ext cx="1981200" cy="2133600"/>
    <xdr:pic>
      <xdr:nvPicPr>
        <xdr:cNvPr id="0" name="image17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67</xdr:row>
      <xdr:rowOff>85725</xdr:rowOff>
    </xdr:from>
    <xdr:ext cx="1981200" cy="1171575"/>
    <xdr:pic>
      <xdr:nvPicPr>
        <xdr:cNvPr id="0" name="image17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73</xdr:row>
      <xdr:rowOff>19050</xdr:rowOff>
    </xdr:from>
    <xdr:ext cx="1981200" cy="1485900"/>
    <xdr:pic>
      <xdr:nvPicPr>
        <xdr:cNvPr id="0" name="image17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77</xdr:row>
      <xdr:rowOff>19050</xdr:rowOff>
    </xdr:from>
    <xdr:ext cx="1981200" cy="1485900"/>
    <xdr:pic>
      <xdr:nvPicPr>
        <xdr:cNvPr id="0" name="image17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81</xdr:row>
      <xdr:rowOff>19050</xdr:rowOff>
    </xdr:from>
    <xdr:ext cx="1981200" cy="1485900"/>
    <xdr:pic>
      <xdr:nvPicPr>
        <xdr:cNvPr id="0" name="image17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85</xdr:row>
      <xdr:rowOff>19050</xdr:rowOff>
    </xdr:from>
    <xdr:ext cx="1981200" cy="1485900"/>
    <xdr:pic>
      <xdr:nvPicPr>
        <xdr:cNvPr id="0" name="image17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89</xdr:row>
      <xdr:rowOff>19050</xdr:rowOff>
    </xdr:from>
    <xdr:ext cx="1981200" cy="1485900"/>
    <xdr:pic>
      <xdr:nvPicPr>
        <xdr:cNvPr id="0" name="image17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93</xdr:row>
      <xdr:rowOff>19050</xdr:rowOff>
    </xdr:from>
    <xdr:ext cx="1981200" cy="1485900"/>
    <xdr:pic>
      <xdr:nvPicPr>
        <xdr:cNvPr id="0" name="image17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98</xdr:row>
      <xdr:rowOff>38100</xdr:rowOff>
    </xdr:from>
    <xdr:ext cx="1981200" cy="1457325"/>
    <xdr:pic>
      <xdr:nvPicPr>
        <xdr:cNvPr id="0" name="image17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103</xdr:row>
      <xdr:rowOff>38100</xdr:rowOff>
    </xdr:from>
    <xdr:ext cx="1981200" cy="1476375"/>
    <xdr:pic>
      <xdr:nvPicPr>
        <xdr:cNvPr id="0" name="image18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108</xdr:row>
      <xdr:rowOff>85725</xdr:rowOff>
    </xdr:from>
    <xdr:ext cx="1981200" cy="1676400"/>
    <xdr:pic>
      <xdr:nvPicPr>
        <xdr:cNvPr id="0" name="image18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112</xdr:row>
      <xdr:rowOff>209550</xdr:rowOff>
    </xdr:from>
    <xdr:ext cx="1981200" cy="1390650"/>
    <xdr:pic>
      <xdr:nvPicPr>
        <xdr:cNvPr id="0" name="image18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118</xdr:row>
      <xdr:rowOff>47625</xdr:rowOff>
    </xdr:from>
    <xdr:ext cx="1981200" cy="1524000"/>
    <xdr:pic>
      <xdr:nvPicPr>
        <xdr:cNvPr id="0" name="image18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124</xdr:row>
      <xdr:rowOff>142875</xdr:rowOff>
    </xdr:from>
    <xdr:ext cx="1981200" cy="1524000"/>
    <xdr:pic>
      <xdr:nvPicPr>
        <xdr:cNvPr id="0" name="image18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131</xdr:row>
      <xdr:rowOff>104775</xdr:rowOff>
    </xdr:from>
    <xdr:ext cx="1981200" cy="1990725"/>
    <xdr:pic>
      <xdr:nvPicPr>
        <xdr:cNvPr id="0" name="image185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137</xdr:row>
      <xdr:rowOff>47625</xdr:rowOff>
    </xdr:from>
    <xdr:ext cx="1981200" cy="1733550"/>
    <xdr:pic>
      <xdr:nvPicPr>
        <xdr:cNvPr id="0" name="image18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143</xdr:row>
      <xdr:rowOff>104775</xdr:rowOff>
    </xdr:from>
    <xdr:ext cx="1981200" cy="1133475"/>
    <xdr:pic>
      <xdr:nvPicPr>
        <xdr:cNvPr id="0" name="image18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148</xdr:row>
      <xdr:rowOff>171450</xdr:rowOff>
    </xdr:from>
    <xdr:ext cx="1981200" cy="904875"/>
    <xdr:pic>
      <xdr:nvPicPr>
        <xdr:cNvPr id="0" name="image188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153</xdr:row>
      <xdr:rowOff>123825</xdr:rowOff>
    </xdr:from>
    <xdr:ext cx="1981200" cy="1143000"/>
    <xdr:pic>
      <xdr:nvPicPr>
        <xdr:cNvPr id="0" name="image189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158</xdr:row>
      <xdr:rowOff>142875</xdr:rowOff>
    </xdr:from>
    <xdr:ext cx="1981200" cy="1123950"/>
    <xdr:pic>
      <xdr:nvPicPr>
        <xdr:cNvPr id="0" name="image19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164</xdr:row>
      <xdr:rowOff>47625</xdr:rowOff>
    </xdr:from>
    <xdr:ext cx="1981200" cy="1666875"/>
    <xdr:pic>
      <xdr:nvPicPr>
        <xdr:cNvPr id="0" name="image19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166</xdr:row>
      <xdr:rowOff>19050</xdr:rowOff>
    </xdr:from>
    <xdr:ext cx="1981200" cy="1714500"/>
    <xdr:pic>
      <xdr:nvPicPr>
        <xdr:cNvPr id="0" name="image192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178</xdr:row>
      <xdr:rowOff>47625</xdr:rowOff>
    </xdr:from>
    <xdr:ext cx="1981200" cy="1581150"/>
    <xdr:pic>
      <xdr:nvPicPr>
        <xdr:cNvPr id="0" name="image19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183</xdr:row>
      <xdr:rowOff>38100</xdr:rowOff>
    </xdr:from>
    <xdr:ext cx="1981200" cy="1457325"/>
    <xdr:pic>
      <xdr:nvPicPr>
        <xdr:cNvPr id="0" name="image194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187</xdr:row>
      <xdr:rowOff>152400</xdr:rowOff>
    </xdr:from>
    <xdr:ext cx="1981200" cy="1162050"/>
    <xdr:pic>
      <xdr:nvPicPr>
        <xdr:cNvPr id="0" name="image19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192</xdr:row>
      <xdr:rowOff>38100</xdr:rowOff>
    </xdr:from>
    <xdr:ext cx="1981200" cy="1257300"/>
    <xdr:pic>
      <xdr:nvPicPr>
        <xdr:cNvPr id="0" name="image196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197</xdr:row>
      <xdr:rowOff>85725</xdr:rowOff>
    </xdr:from>
    <xdr:ext cx="1981200" cy="1181100"/>
    <xdr:pic>
      <xdr:nvPicPr>
        <xdr:cNvPr id="0" name="image19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203</xdr:row>
      <xdr:rowOff>47625</xdr:rowOff>
    </xdr:from>
    <xdr:ext cx="1981200" cy="1276350"/>
    <xdr:pic>
      <xdr:nvPicPr>
        <xdr:cNvPr id="0" name="image19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207</xdr:row>
      <xdr:rowOff>38100</xdr:rowOff>
    </xdr:from>
    <xdr:ext cx="1981200" cy="1476375"/>
    <xdr:pic>
      <xdr:nvPicPr>
        <xdr:cNvPr id="0" name="image19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210</xdr:row>
      <xdr:rowOff>123825</xdr:rowOff>
    </xdr:from>
    <xdr:ext cx="1981200" cy="1266825"/>
    <xdr:pic>
      <xdr:nvPicPr>
        <xdr:cNvPr id="0" name="image200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213</xdr:row>
      <xdr:rowOff>47625</xdr:rowOff>
    </xdr:from>
    <xdr:ext cx="1981200" cy="1809750"/>
    <xdr:pic>
      <xdr:nvPicPr>
        <xdr:cNvPr id="0" name="image201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244</xdr:row>
      <xdr:rowOff>85725</xdr:rowOff>
    </xdr:from>
    <xdr:ext cx="1981200" cy="1171575"/>
    <xdr:pic>
      <xdr:nvPicPr>
        <xdr:cNvPr id="0" name="image202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249</xdr:row>
      <xdr:rowOff>123825</xdr:rowOff>
    </xdr:from>
    <xdr:ext cx="1981200" cy="1028700"/>
    <xdr:pic>
      <xdr:nvPicPr>
        <xdr:cNvPr id="0" name="image20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254</xdr:row>
      <xdr:rowOff>152400</xdr:rowOff>
    </xdr:from>
    <xdr:ext cx="1981200" cy="1104900"/>
    <xdr:pic>
      <xdr:nvPicPr>
        <xdr:cNvPr id="0" name="image204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259</xdr:row>
      <xdr:rowOff>104775</xdr:rowOff>
    </xdr:from>
    <xdr:ext cx="1981200" cy="1114425"/>
    <xdr:pic>
      <xdr:nvPicPr>
        <xdr:cNvPr id="0" name="image205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265</xdr:row>
      <xdr:rowOff>38100</xdr:rowOff>
    </xdr:from>
    <xdr:ext cx="1981200" cy="1047750"/>
    <xdr:pic>
      <xdr:nvPicPr>
        <xdr:cNvPr id="0" name="image206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268</xdr:row>
      <xdr:rowOff>47625</xdr:rowOff>
    </xdr:from>
    <xdr:ext cx="1981200" cy="1609725"/>
    <xdr:pic>
      <xdr:nvPicPr>
        <xdr:cNvPr id="0" name="image207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221</xdr:row>
      <xdr:rowOff>66675</xdr:rowOff>
    </xdr:from>
    <xdr:ext cx="1981200" cy="1171575"/>
    <xdr:pic>
      <xdr:nvPicPr>
        <xdr:cNvPr id="0" name="image20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227</xdr:row>
      <xdr:rowOff>47625</xdr:rowOff>
    </xdr:from>
    <xdr:ext cx="1981200" cy="1562100"/>
    <xdr:pic>
      <xdr:nvPicPr>
        <xdr:cNvPr id="0" name="image20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230</xdr:row>
      <xdr:rowOff>104775</xdr:rowOff>
    </xdr:from>
    <xdr:ext cx="1981200" cy="1476375"/>
    <xdr:pic>
      <xdr:nvPicPr>
        <xdr:cNvPr id="0" name="image21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233</xdr:row>
      <xdr:rowOff>38100</xdr:rowOff>
    </xdr:from>
    <xdr:ext cx="1981200" cy="1533525"/>
    <xdr:pic>
      <xdr:nvPicPr>
        <xdr:cNvPr id="0" name="image211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236</xdr:row>
      <xdr:rowOff>38100</xdr:rowOff>
    </xdr:from>
    <xdr:ext cx="1981200" cy="1752600"/>
    <xdr:pic>
      <xdr:nvPicPr>
        <xdr:cNvPr id="0" name="image212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239</xdr:row>
      <xdr:rowOff>47625</xdr:rowOff>
    </xdr:from>
    <xdr:ext cx="1981200" cy="1704975"/>
    <xdr:pic>
      <xdr:nvPicPr>
        <xdr:cNvPr id="0" name="image213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218</xdr:row>
      <xdr:rowOff>38100</xdr:rowOff>
    </xdr:from>
    <xdr:ext cx="1981200" cy="1590675"/>
    <xdr:pic>
      <xdr:nvPicPr>
        <xdr:cNvPr id="0" name="image214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224</xdr:row>
      <xdr:rowOff>38100</xdr:rowOff>
    </xdr:from>
    <xdr:ext cx="1981200" cy="1752600"/>
    <xdr:pic>
      <xdr:nvPicPr>
        <xdr:cNvPr id="0" name="image215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52</xdr:row>
      <xdr:rowOff>47625</xdr:rowOff>
    </xdr:from>
    <xdr:ext cx="1981200" cy="1181100"/>
    <xdr:pic>
      <xdr:nvPicPr>
        <xdr:cNvPr id="0" name="image216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57</xdr:row>
      <xdr:rowOff>47625</xdr:rowOff>
    </xdr:from>
    <xdr:ext cx="1981200" cy="1152525"/>
    <xdr:pic>
      <xdr:nvPicPr>
        <xdr:cNvPr id="0" name="image217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62</xdr:row>
      <xdr:rowOff>47625</xdr:rowOff>
    </xdr:from>
    <xdr:ext cx="1981200" cy="1276350"/>
    <xdr:pic>
      <xdr:nvPicPr>
        <xdr:cNvPr id="0" name="image218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174</xdr:row>
      <xdr:rowOff>47625</xdr:rowOff>
    </xdr:from>
    <xdr:ext cx="1981200" cy="1162050"/>
    <xdr:pic>
      <xdr:nvPicPr>
        <xdr:cNvPr id="0" name="image219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175</xdr:row>
      <xdr:rowOff>38100</xdr:rowOff>
    </xdr:from>
    <xdr:ext cx="1847850" cy="1504950"/>
    <xdr:pic>
      <xdr:nvPicPr>
        <xdr:cNvPr id="0" name="image220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171</xdr:row>
      <xdr:rowOff>57150</xdr:rowOff>
    </xdr:from>
    <xdr:ext cx="1981200" cy="1533525"/>
    <xdr:pic>
      <xdr:nvPicPr>
        <xdr:cNvPr id="0" name="image221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169</xdr:row>
      <xdr:rowOff>57150</xdr:rowOff>
    </xdr:from>
    <xdr:ext cx="1981200" cy="1476375"/>
    <xdr:pic>
      <xdr:nvPicPr>
        <xdr:cNvPr id="0" name="image222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</xdr:row>
      <xdr:rowOff>0</xdr:rowOff>
    </xdr:from>
    <xdr:ext cx="2143125" cy="904875"/>
    <xdr:pic>
      <xdr:nvPicPr>
        <xdr:cNvPr id="0" name="image223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</xdr:row>
      <xdr:rowOff>0</xdr:rowOff>
    </xdr:from>
    <xdr:ext cx="2047875" cy="1323975"/>
    <xdr:pic>
      <xdr:nvPicPr>
        <xdr:cNvPr id="0" name="image224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ref="A5:Z28" displayName="Table_1" name="Table_1" id="1">
  <tableColumns count="26">
    <tableColumn name="название" id="1"/>
    <tableColumn name="изображение" id="2"/>
    <tableColumn name="штук _x000a_в сете" id="3"/>
    <tableColumn name="вес кг" id="4"/>
    <tableColumn name="цена ₽" id="5"/>
    <tableColumn name="цена со _x000a_скидкой" id="6"/>
    <tableColumn name="флюр со _x000a_скидкой" id="7"/>
    <tableColumn name="цена €" id="8"/>
    <tableColumn name="красный" id="9"/>
    <tableColumn name="желтый" id="10"/>
    <tableColumn name="зеленый" id="11"/>
    <tableColumn name="бирюзовый" id="12"/>
    <tableColumn name="синий" id="13"/>
    <tableColumn name="ночной синий" id="14"/>
    <tableColumn name="фиолетовый" id="15"/>
    <tableColumn name="серыф" id="16"/>
    <tableColumn name="белый" id="17"/>
    <tableColumn name="черный" id="18"/>
    <tableColumn name="розовый флюо" id="19"/>
    <tableColumn name="алый флюо" id="20"/>
    <tableColumn name="оранжевый флюо" id="21"/>
    <tableColumn name="общий вес" id="22"/>
    <tableColumn name="кол-во штут" id="23"/>
    <tableColumn name="кол-во сетов" id="24"/>
    <tableColumn name="сумма ₽ " id="25"/>
    <tableColumn name="сумма €" id="26"/>
  </tableColumns>
  <tableStyleInfo name="Макросы|Macros-style" showColumnStripes="0" showFirstColumn="1" showLastColumn="1" showRowStripes="1"/>
</table>
</file>

<file path=xl/tables/table2.xml><?xml version="1.0" encoding="utf-8"?>
<table xmlns="http://schemas.openxmlformats.org/spreadsheetml/2006/main" ref="A5:AE260" displayName="Table_2" name="Table_2" id="2">
  <tableColumns count="31">
    <tableColumn name="наименование" id="1"/>
    <tableColumn name="материал" id="2"/>
    <tableColumn name="изображение" id="3"/>
    <tableColumn name="штук _x000a_в сете" id="4"/>
    <tableColumn name="вес кг" id="5"/>
    <tableColumn name="цена ₽" id="6"/>
    <tableColumn name="цена с учетом _x000a_скидки" id="7"/>
    <tableColumn name="Цена флюр с _x000a_учетом скидки" id="8"/>
    <tableColumn name="цена €" id="9"/>
    <tableColumn name="красный" id="10"/>
    <tableColumn name="желтый" id="11"/>
    <tableColumn name="зеленый" id="12"/>
    <tableColumn name="бирюзовый" id="13"/>
    <tableColumn name="синий" id="14"/>
    <tableColumn name="ночной синий" id="15"/>
    <tableColumn name="фиолетовый" id="16"/>
    <tableColumn name="серый" id="17"/>
    <tableColumn name="белый" id="18"/>
    <tableColumn name="черный" id="19"/>
    <tableColumn name="розовый флюо" id="20"/>
    <tableColumn name="алый флюо" id="21"/>
    <tableColumn name="оранжевый флюо" id="22"/>
    <tableColumn name="общий вес" id="23"/>
    <tableColumn name="кол-во штут" id="24"/>
    <tableColumn name="кол-во сетов" id="25"/>
    <tableColumn name="сумма ₽ " id="26"/>
    <tableColumn name="сумма €" id="27"/>
    <tableColumn name="болты _x000a_шт в сете" id="28"/>
    <tableColumn name="к-во _x000a_болтов" id="29"/>
    <tableColumn name="саморезы _x000a_шт в сеье" id="30"/>
    <tableColumn name="к-во _x000a_саморезов" id="31"/>
  </tableColumns>
  <tableStyleInfo name="Зацепы|Holds-style" showColumnStripes="0" showFirstColumn="1" showLastColumn="1" showRowStripes="1"/>
</table>
</file>

<file path=xl/tables/table3.xml><?xml version="1.0" encoding="utf-8"?>
<table xmlns="http://schemas.openxmlformats.org/spreadsheetml/2006/main" ref="A5:X271" displayName="Table_3" name="Table_3" id="3">
  <tableColumns count="24">
    <tableColumn name="наименование" id="1"/>
    <tableColumn name="изображение" id="2"/>
    <tableColumn name="штук _x000a_в сете" id="3"/>
    <tableColumn name="вес кг" id="4"/>
    <tableColumn name="цена ₽" id="5"/>
    <tableColumn name="с уч скидки" id="6"/>
    <tableColumn name="цена €" id="7"/>
    <tableColumn name="красный" id="8"/>
    <tableColumn name="желтый" id="9"/>
    <tableColumn name="зеленый" id="10"/>
    <tableColumn name="бирюзовый" id="11"/>
    <tableColumn name="синий" id="12"/>
    <tableColumn name="ночной синий" id="13"/>
    <tableColumn name="фиолетовый" id="14"/>
    <tableColumn name="серыф" id="15"/>
    <tableColumn name="белый" id="16"/>
    <tableColumn name="фактура дерева" id="17"/>
    <tableColumn name="черный" id="18"/>
    <tableColumn name="маджента" id="19"/>
    <tableColumn name="оранжевый" id="20"/>
    <tableColumn name="общий вес" id="21"/>
    <tableColumn name="кол-во штут" id="22"/>
    <tableColumn name="сумма ₽ " id="23"/>
    <tableColumn name="сумма €" id="24"/>
  </tableColumns>
  <tableStyleInfo name="Pельефы|Volumes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Стандартная">
      <a:dk1>
        <a:sysClr lastClr="000000" val="windowText"/>
      </a:dk1>
      <a:lt1>
        <a:sysClr lastClr="FFFFFF" val="window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cap="flat" cmpd="sng" w="6350" algn="ctr">
          <a:solidFill>
            <a:schemeClr val="phClr"/>
          </a:solidFill>
          <a:prstDash val="solid"/>
          <a:miter lim="800000"/>
        </a:ln>
        <a:ln cap="flat" cmpd="sng" w="12700" algn="ctr">
          <a:solidFill>
            <a:schemeClr val="phClr"/>
          </a:solidFill>
          <a:prstDash val="solid"/>
          <a:miter lim="800000"/>
        </a:ln>
        <a:ln cap="flat" cmpd="sng" w="19050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rotWithShape="0" algn="ctr" dir="5400000" dist="1905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b="0" l="0" r="0" t="0"/>
          <a:pathLst/>
        </a:custGeom>
        <a:solidFill>
          <a:srgbClr val="090000"/>
        </a:solidFill>
        <a:ln cap="flat" cmpd="sng" w="9525" algn="ctr">
          <a:solidFill>
            <a:srgbClr val="400000"/>
          </a:solidFill>
          <a:prstDash val="solid"/>
          <a:round/>
          <a:headEnd len="med" w="med" type="none"/>
          <a:tailEnd len="med" w="med" type="none"/>
        </a:ln>
        <a:effectLst/>
      </a:spPr>
      <a:bodyPr bIns="0" lIns="18288" rIns="0" upright="1" wrap="square" tIns="0" vertOverflow="clip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b="0" l="0" r="0" t="0"/>
          <a:pathLst/>
        </a:custGeom>
        <a:solidFill>
          <a:srgbClr val="090000"/>
        </a:solidFill>
        <a:ln cap="flat" cmpd="sng" w="9525" algn="ctr">
          <a:solidFill>
            <a:srgbClr val="400000"/>
          </a:solidFill>
          <a:prstDash val="solid"/>
          <a:round/>
          <a:headEnd len="med" w="med" type="none"/>
          <a:tailEnd len="med" w="med" type="none"/>
        </a:ln>
        <a:effectLst/>
      </a:spPr>
      <a:bodyPr bIns="0" lIns="18288" rIns="0" upright="1" wrap="square" tIns="0" vertOverflow="clip"/>
      <a:lstStyle/>
    </a:lnDef>
  </a:objectDefaults>
  <a:extraClrSchemeLst/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2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skalodrom.ru/ru/volumes/307" TargetMode="External"/><Relationship Id="rId2" Type="http://schemas.openxmlformats.org/officeDocument/2006/relationships/drawing" Target="../drawings/drawing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35.86"/>
    <col customWidth="1" min="2" max="2" width="13.57"/>
    <col customWidth="1" min="3" max="3" width="5.57"/>
    <col customWidth="1" min="4" max="4" width="17.86"/>
    <col customWidth="1" min="5" max="5" width="21.57"/>
    <col customWidth="1" min="6" max="6" width="21.14"/>
    <col customWidth="1" min="7" max="7" width="15.57"/>
    <col customWidth="1" min="8" max="8" width="13.14"/>
    <col customWidth="1" min="9" max="11" width="8.71"/>
  </cols>
  <sheetData>
    <row r="1" ht="114.75" customHeight="1">
      <c r="A1" s="1" t="s">
        <v>0</v>
      </c>
      <c r="H1" s="2"/>
      <c r="I1" s="2"/>
      <c r="J1" s="2"/>
      <c r="K1" s="2"/>
    </row>
    <row r="2" ht="1.5" customHeight="1">
      <c r="A2" s="3"/>
      <c r="B2" s="3"/>
      <c r="C2" s="3"/>
      <c r="D2" s="3"/>
      <c r="E2" s="3"/>
      <c r="F2" s="3"/>
      <c r="G2" s="3"/>
      <c r="H2" s="2"/>
      <c r="I2" s="2"/>
      <c r="J2" s="2"/>
      <c r="K2" s="2"/>
    </row>
    <row r="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4" ht="14.25" customHeight="1">
      <c r="A4" s="4" t="s">
        <v>1</v>
      </c>
      <c r="B4" s="5"/>
      <c r="C4" s="5"/>
      <c r="D4" s="5"/>
      <c r="E4" s="5"/>
      <c r="F4" s="5"/>
      <c r="G4" s="6"/>
      <c r="H4" s="2"/>
      <c r="I4" s="2"/>
      <c r="J4" s="2"/>
      <c r="K4" s="2"/>
    </row>
    <row r="5" ht="14.25" customHeight="1">
      <c r="A5" s="7"/>
      <c r="B5" s="8"/>
      <c r="C5" s="8"/>
      <c r="D5" s="8"/>
      <c r="E5" s="8"/>
      <c r="F5" s="8"/>
      <c r="G5" s="9"/>
      <c r="H5" s="2"/>
      <c r="I5" s="2"/>
      <c r="J5" s="2"/>
      <c r="K5" s="2"/>
    </row>
    <row r="6" ht="32.25" customHeight="1">
      <c r="A6" s="10" t="s">
        <v>2</v>
      </c>
      <c r="B6" s="11"/>
      <c r="C6" s="12"/>
      <c r="D6" s="12"/>
      <c r="E6" s="12"/>
      <c r="F6" s="12"/>
      <c r="G6" s="13"/>
      <c r="H6" s="2"/>
      <c r="I6" s="2"/>
      <c r="J6" s="2"/>
      <c r="K6" s="2"/>
    </row>
    <row r="7" ht="25.5" customHeight="1">
      <c r="A7" s="14" t="s">
        <v>3</v>
      </c>
      <c r="B7" s="15"/>
      <c r="C7" s="12"/>
      <c r="D7" s="12"/>
      <c r="E7" s="12"/>
      <c r="F7" s="12"/>
      <c r="G7" s="13"/>
      <c r="H7" s="2"/>
      <c r="I7" s="2"/>
      <c r="J7" s="2"/>
      <c r="K7" s="2"/>
    </row>
    <row r="8" ht="14.25" customHeight="1">
      <c r="A8" s="16" t="s">
        <v>4</v>
      </c>
      <c r="B8" s="17"/>
      <c r="C8" s="12"/>
      <c r="D8" s="12"/>
      <c r="E8" s="12"/>
      <c r="F8" s="12"/>
      <c r="G8" s="13"/>
      <c r="H8" s="2"/>
      <c r="I8" s="2"/>
      <c r="J8" s="2"/>
      <c r="K8" s="2"/>
    </row>
    <row r="9" ht="12.75" customHeight="1">
      <c r="A9" s="16" t="s">
        <v>5</v>
      </c>
      <c r="B9" s="17"/>
      <c r="C9" s="12"/>
      <c r="D9" s="12"/>
      <c r="E9" s="12"/>
      <c r="F9" s="12"/>
      <c r="G9" s="13"/>
      <c r="H9" s="2"/>
      <c r="I9" s="2"/>
      <c r="J9" s="2"/>
      <c r="K9" s="2"/>
    </row>
    <row r="10" ht="14.25" customHeight="1">
      <c r="A10" s="2"/>
      <c r="B10" s="18"/>
      <c r="C10" s="18"/>
      <c r="D10" s="18"/>
      <c r="E10" s="18"/>
      <c r="F10" s="18"/>
      <c r="G10" s="2"/>
      <c r="H10" s="2"/>
      <c r="I10" s="2"/>
      <c r="J10" s="2"/>
      <c r="K10" s="2"/>
    </row>
    <row r="11" ht="39.0" customHeight="1">
      <c r="A11" s="19"/>
      <c r="B11" s="20" t="s">
        <v>6</v>
      </c>
      <c r="C11" s="21"/>
      <c r="D11" s="22" t="s">
        <v>7</v>
      </c>
      <c r="E11" s="22" t="s">
        <v>8</v>
      </c>
      <c r="F11" s="22" t="s">
        <v>9</v>
      </c>
      <c r="G11" s="23" t="s">
        <v>10</v>
      </c>
      <c r="H11" s="2"/>
      <c r="I11" s="2"/>
      <c r="J11" s="2"/>
      <c r="K11" s="2"/>
    </row>
    <row r="12" ht="14.25" customHeight="1">
      <c r="A12" s="24" t="s">
        <v>11</v>
      </c>
      <c r="B12" s="25" t="str">
        <f>'Макросы|Macros'!W31</f>
        <v>0</v>
      </c>
      <c r="C12" s="9"/>
      <c r="D12" s="26" t="str">
        <f>'Макросы|Macros'!X31</f>
        <v>0</v>
      </c>
      <c r="E12" s="27" t="str">
        <f>'Макросы|Macros'!Y31</f>
        <v>  -   ₽ </v>
      </c>
      <c r="F12" s="28" t="str">
        <f>ROUNDUP('Макросы|Macros'!Z31,0)</f>
        <v> €  -   </v>
      </c>
      <c r="G12" s="29" t="str">
        <f>'Макросы|Macros'!V4</f>
        <v>0.00</v>
      </c>
      <c r="H12" s="2"/>
      <c r="I12" s="2"/>
      <c r="J12" s="2"/>
      <c r="K12" s="2"/>
    </row>
    <row r="13" ht="14.25" customHeight="1">
      <c r="A13" s="24" t="s">
        <v>12</v>
      </c>
      <c r="B13" s="30" t="str">
        <f>'Зацепы|Holds'!X262</f>
        <v>0</v>
      </c>
      <c r="C13" s="13"/>
      <c r="D13" s="31" t="str">
        <f>SUM('Зацепы|Holds'!Y262)</f>
        <v>0</v>
      </c>
      <c r="E13" s="32" t="str">
        <f>'Зацепы|Holds'!Z262</f>
        <v>  -   ₽ </v>
      </c>
      <c r="F13" s="33" t="str">
        <f>ROUNDUP('Зацепы|Holds'!AA262,0)</f>
        <v> €  -   </v>
      </c>
      <c r="G13" s="34" t="str">
        <f>'Зацепы|Holds'!W262</f>
        <v>0.00</v>
      </c>
      <c r="H13" s="2"/>
      <c r="I13" s="2"/>
      <c r="J13" s="2"/>
      <c r="K13" s="2"/>
    </row>
    <row r="14" ht="14.25" customHeight="1">
      <c r="A14" s="24" t="s">
        <v>13</v>
      </c>
      <c r="B14" s="30" t="str">
        <f>'Pельефы|Volumes'!V274</f>
        <v>0</v>
      </c>
      <c r="C14" s="13"/>
      <c r="D14" s="31" t="str">
        <f>B14</f>
        <v>0</v>
      </c>
      <c r="E14" s="32" t="str">
        <f>'Pельефы|Volumes'!W274</f>
        <v>  -   ₽ </v>
      </c>
      <c r="F14" s="33" t="str">
        <f>ROUNDUP('Pельефы|Volumes'!X274,0)</f>
        <v> €  -   </v>
      </c>
      <c r="G14" s="34" t="str">
        <f>'Pельефы|Volumes'!U274</f>
        <v>0.00</v>
      </c>
      <c r="H14" s="2"/>
      <c r="I14" s="2"/>
      <c r="J14" s="2"/>
      <c r="K14" s="2"/>
    </row>
    <row r="15" ht="23.25" customHeight="1">
      <c r="A15" s="35" t="s">
        <v>14</v>
      </c>
      <c r="B15" s="36"/>
      <c r="C15" s="13"/>
      <c r="D15" s="37"/>
      <c r="E15" s="38" t="str">
        <f t="shared" ref="E15:F15" si="1">ROUNDUP(SUM(E12:E14),0)</f>
        <v>  -   ₽ </v>
      </c>
      <c r="F15" s="39" t="str">
        <f t="shared" si="1"/>
        <v> €  -   </v>
      </c>
      <c r="G15" s="40" t="str">
        <f>SUM(G12:G14)</f>
        <v>0.00</v>
      </c>
      <c r="H15" s="41"/>
      <c r="I15" s="2"/>
      <c r="J15" s="2"/>
      <c r="K15" s="2"/>
    </row>
    <row r="16" ht="23.25" customHeight="1">
      <c r="A16" s="42" t="s">
        <v>15</v>
      </c>
      <c r="B16" s="43"/>
      <c r="C16" s="44"/>
      <c r="D16" s="45"/>
      <c r="E16" s="46" t="str">
        <f>E15-E15*$D$16</f>
        <v>  -   ₽ </v>
      </c>
      <c r="F16" s="47" t="str">
        <f>ROUNDUP(F15-F15*$D$16,0)</f>
        <v> €  -   </v>
      </c>
      <c r="G16" s="48"/>
      <c r="H16" s="2"/>
      <c r="I16" s="2"/>
      <c r="J16" s="2"/>
      <c r="K16" s="2"/>
    </row>
    <row r="17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</row>
    <row r="18" ht="14.25" hidden="1" customHeight="1">
      <c r="A18" s="31" t="s">
        <v>16</v>
      </c>
      <c r="B18" s="49">
        <v>44963.0</v>
      </c>
      <c r="C18" s="12"/>
      <c r="D18" s="13"/>
      <c r="E18" s="50">
        <v>75.0</v>
      </c>
      <c r="F18" s="12"/>
      <c r="G18" s="13"/>
      <c r="H18" s="2"/>
      <c r="I18" s="2"/>
      <c r="J18" s="2"/>
      <c r="K18" s="2"/>
    </row>
    <row r="19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ht="14.25" customHeight="1">
      <c r="A20" s="51" t="s">
        <v>17</v>
      </c>
      <c r="B20" s="2"/>
      <c r="C20" s="2"/>
      <c r="D20" s="2"/>
      <c r="E20" s="2"/>
      <c r="F20" s="2"/>
      <c r="G20" s="2"/>
      <c r="H20" s="2"/>
      <c r="I20" s="2"/>
      <c r="J20" s="2"/>
      <c r="K20" s="2"/>
    </row>
    <row r="21" ht="14.25" customHeight="1">
      <c r="A21" s="52" t="s">
        <v>18</v>
      </c>
      <c r="B21" s="20" t="s">
        <v>6</v>
      </c>
      <c r="C21" s="21"/>
      <c r="D21" s="22" t="s">
        <v>7</v>
      </c>
      <c r="E21" s="22" t="s">
        <v>8</v>
      </c>
      <c r="F21" s="22" t="s">
        <v>9</v>
      </c>
      <c r="G21" s="23" t="s">
        <v>10</v>
      </c>
      <c r="H21" s="2"/>
      <c r="I21" s="2"/>
      <c r="J21" s="2"/>
      <c r="K21" s="2"/>
    </row>
    <row r="22" ht="14.25" customHeight="1">
      <c r="A22" s="24" t="s">
        <v>19</v>
      </c>
      <c r="B22" s="25" t="str">
        <f>SUM('Зацепы|Holds'!AC261)</f>
        <v>0</v>
      </c>
      <c r="C22" s="9"/>
      <c r="D22" s="26" t="s">
        <v>20</v>
      </c>
      <c r="E22" s="27" t="str">
        <f>B22*20</f>
        <v>  -   ₽ </v>
      </c>
      <c r="F22" s="28" t="str">
        <f>ROUNDUP(E22/E18,0)</f>
        <v> €  -   </v>
      </c>
      <c r="G22" s="29" t="str">
        <f>B22*0.055</f>
        <v>0.00</v>
      </c>
      <c r="H22" s="2"/>
      <c r="I22" s="2"/>
      <c r="J22" s="2"/>
      <c r="K22" s="2"/>
    </row>
    <row r="23" ht="14.25" customHeight="1">
      <c r="A23" s="42" t="s">
        <v>14</v>
      </c>
      <c r="B23" s="43"/>
      <c r="C23" s="44"/>
      <c r="D23" s="53"/>
      <c r="E23" s="46" t="str">
        <f t="shared" ref="E23:G23" si="2">SUM(E22)</f>
        <v>  -   ₽ </v>
      </c>
      <c r="F23" s="47" t="str">
        <f t="shared" si="2"/>
        <v> €  -   </v>
      </c>
      <c r="G23" s="54" t="str">
        <f t="shared" si="2"/>
        <v>0.00</v>
      </c>
      <c r="H23" s="2"/>
      <c r="I23" s="2"/>
      <c r="J23" s="2"/>
      <c r="K23" s="2"/>
    </row>
    <row r="24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ht="14.25" customHeight="1">
      <c r="A25" s="2" t="s">
        <v>21</v>
      </c>
      <c r="B25" s="2"/>
      <c r="C25" s="2"/>
      <c r="D25" s="2"/>
      <c r="E25" s="2"/>
      <c r="F25" s="2"/>
      <c r="G25" s="2"/>
      <c r="H25" s="2"/>
      <c r="I25" s="2"/>
      <c r="J25" s="2"/>
      <c r="K25" s="2"/>
    </row>
    <row r="26" ht="14.25" customHeight="1">
      <c r="A26" s="2" t="s">
        <v>22</v>
      </c>
      <c r="B26" s="2"/>
      <c r="C26" s="2"/>
      <c r="D26" s="2"/>
      <c r="E26" s="2"/>
      <c r="F26" s="2"/>
      <c r="G26" s="2"/>
      <c r="H26" s="2"/>
      <c r="I26" s="2"/>
      <c r="J26" s="2"/>
      <c r="K26" s="2"/>
    </row>
    <row r="27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</row>
    <row r="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  <row r="35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</row>
    <row r="3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</row>
    <row r="39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</row>
    <row r="40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</row>
    <row r="41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</row>
    <row r="42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</row>
    <row r="4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</row>
    <row r="44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</row>
    <row r="4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</row>
    <row r="4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</row>
    <row r="4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</row>
    <row r="48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</row>
    <row r="50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</row>
    <row r="78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</row>
    <row r="79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</row>
    <row r="80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</row>
    <row r="81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</row>
    <row r="82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</row>
    <row r="8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</row>
    <row r="8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  <row r="9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</row>
    <row r="9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</row>
    <row r="98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</row>
    <row r="99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</row>
    <row r="100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</row>
  </sheetData>
  <mergeCells count="17">
    <mergeCell ref="B12:C12"/>
    <mergeCell ref="B11:C11"/>
    <mergeCell ref="B15:C15"/>
    <mergeCell ref="B16:C16"/>
    <mergeCell ref="E18:G18"/>
    <mergeCell ref="B18:D18"/>
    <mergeCell ref="B6:G6"/>
    <mergeCell ref="B7:G7"/>
    <mergeCell ref="B8:G8"/>
    <mergeCell ref="B9:G9"/>
    <mergeCell ref="B23:C23"/>
    <mergeCell ref="B21:C21"/>
    <mergeCell ref="B13:C13"/>
    <mergeCell ref="B22:C22"/>
    <mergeCell ref="A1:G1"/>
    <mergeCell ref="A4:G5"/>
    <mergeCell ref="B14:C14"/>
  </mergeCell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8.0" ySplit="4.0" topLeftCell="I5" activePane="bottomRight" state="frozen"/>
      <selection activeCell="I1" sqref="I1" pane="topRight"/>
      <selection activeCell="A5" sqref="A5" pane="bottomLeft"/>
      <selection activeCell="I5" sqref="I5" pane="bottomRight"/>
    </sheetView>
  </sheetViews>
  <sheetFormatPr customHeight="1" defaultColWidth="14.43" defaultRowHeight="15.0"/>
  <cols>
    <col customWidth="1" min="1" max="1" width="21.14"/>
    <col customWidth="1" min="2" max="2" width="24.0"/>
    <col customWidth="1" min="3" max="3" width="14.86"/>
    <col customWidth="1" min="4" max="4" width="15.71"/>
    <col customWidth="1" min="5" max="5" width="18.43"/>
    <col customWidth="1" hidden="1" min="6" max="7" width="18.43"/>
    <col customWidth="1" min="8" max="8" width="16.29"/>
    <col customWidth="1" min="9" max="21" width="19.29"/>
    <col customWidth="1" min="22" max="22" width="14.43"/>
    <col customWidth="1" min="23" max="24" width="15.57"/>
    <col customWidth="1" min="25" max="25" width="19.86"/>
    <col customWidth="1" min="26" max="26" width="20.71"/>
    <col customWidth="1" min="27" max="27" width="8.71"/>
  </cols>
  <sheetData>
    <row r="1" ht="66.75" customHeight="1">
      <c r="A1" s="55" t="s">
        <v>23</v>
      </c>
      <c r="B1" s="56" t="s">
        <v>24</v>
      </c>
      <c r="C1" s="56" t="s">
        <v>25</v>
      </c>
      <c r="D1" s="56" t="s">
        <v>26</v>
      </c>
      <c r="E1" s="57" t="s">
        <v>27</v>
      </c>
      <c r="F1" s="58"/>
      <c r="G1" s="58"/>
      <c r="H1" s="59" t="s">
        <v>28</v>
      </c>
      <c r="I1" s="60" t="s">
        <v>29</v>
      </c>
      <c r="J1" s="61" t="s">
        <v>30</v>
      </c>
      <c r="K1" s="62" t="s">
        <v>31</v>
      </c>
      <c r="L1" s="63" t="str">
        <f>'Pельефы|Volumes'!K2</f>
        <v>Бирюзово-синий/ Blue turquoise</v>
      </c>
      <c r="M1" s="64" t="s">
        <v>32</v>
      </c>
      <c r="N1" s="65" t="s">
        <v>33</v>
      </c>
      <c r="O1" s="66" t="s">
        <v>34</v>
      </c>
      <c r="P1" s="67" t="s">
        <v>35</v>
      </c>
      <c r="Q1" s="68" t="s">
        <v>36</v>
      </c>
      <c r="R1" s="69" t="s">
        <v>37</v>
      </c>
      <c r="S1" s="70" t="s">
        <v>38</v>
      </c>
      <c r="T1" s="71" t="s">
        <v>39</v>
      </c>
      <c r="U1" s="72" t="s">
        <v>40</v>
      </c>
      <c r="V1" s="57" t="s">
        <v>41</v>
      </c>
      <c r="W1" s="56" t="s">
        <v>6</v>
      </c>
      <c r="X1" s="56" t="s">
        <v>42</v>
      </c>
      <c r="Y1" s="73" t="s">
        <v>43</v>
      </c>
      <c r="Z1" s="74" t="s">
        <v>9</v>
      </c>
      <c r="AA1" s="2"/>
    </row>
    <row r="2" ht="19.5" customHeight="1">
      <c r="A2" s="75"/>
      <c r="B2" s="76"/>
      <c r="C2" s="76"/>
      <c r="D2" s="76"/>
      <c r="E2" s="76"/>
      <c r="F2" s="77"/>
      <c r="G2" s="77"/>
      <c r="H2" s="78" t="s">
        <v>44</v>
      </c>
      <c r="I2" s="79">
        <v>3020.0</v>
      </c>
      <c r="J2" s="80">
        <v>1018.0</v>
      </c>
      <c r="K2" s="81">
        <v>6037.0</v>
      </c>
      <c r="L2" s="63">
        <v>5018.0</v>
      </c>
      <c r="M2" s="82">
        <v>5015.0</v>
      </c>
      <c r="N2" s="65">
        <v>5022.0</v>
      </c>
      <c r="O2" s="83">
        <v>4008.0</v>
      </c>
      <c r="P2" s="84">
        <v>7001.0</v>
      </c>
      <c r="Q2" s="85">
        <v>9016.0</v>
      </c>
      <c r="R2" s="86">
        <v>9005.0</v>
      </c>
      <c r="S2" s="87" t="s">
        <v>45</v>
      </c>
      <c r="T2" s="88" t="s">
        <v>45</v>
      </c>
      <c r="U2" s="89" t="s">
        <v>45</v>
      </c>
      <c r="V2" s="76"/>
      <c r="W2" s="76"/>
      <c r="X2" s="76"/>
      <c r="Y2" s="90"/>
      <c r="Z2" s="76"/>
      <c r="AA2" s="2"/>
    </row>
    <row r="3">
      <c r="A3" s="75"/>
      <c r="B3" s="76"/>
      <c r="C3" s="76"/>
      <c r="D3" s="76"/>
      <c r="E3" s="76"/>
      <c r="F3" s="77"/>
      <c r="G3" s="77"/>
      <c r="H3" s="85" t="s">
        <v>46</v>
      </c>
      <c r="I3" s="79" t="str">
        <f t="shared" ref="I3:U3" si="1">SUM(I6:I28)</f>
        <v>0</v>
      </c>
      <c r="J3" s="80" t="str">
        <f t="shared" si="1"/>
        <v>0</v>
      </c>
      <c r="K3" s="81" t="str">
        <f t="shared" si="1"/>
        <v>0</v>
      </c>
      <c r="L3" s="63" t="str">
        <f t="shared" si="1"/>
        <v>0</v>
      </c>
      <c r="M3" s="82" t="str">
        <f t="shared" si="1"/>
        <v>0</v>
      </c>
      <c r="N3" s="65" t="str">
        <f t="shared" si="1"/>
        <v>0</v>
      </c>
      <c r="O3" s="83" t="str">
        <f t="shared" si="1"/>
        <v>0</v>
      </c>
      <c r="P3" s="84" t="str">
        <f t="shared" si="1"/>
        <v>0</v>
      </c>
      <c r="Q3" s="85" t="str">
        <f t="shared" si="1"/>
        <v>0</v>
      </c>
      <c r="R3" s="86" t="str">
        <f t="shared" si="1"/>
        <v>0</v>
      </c>
      <c r="S3" s="87" t="str">
        <f t="shared" si="1"/>
        <v>0</v>
      </c>
      <c r="T3" s="88" t="str">
        <f t="shared" si="1"/>
        <v>0</v>
      </c>
      <c r="U3" s="89" t="str">
        <f t="shared" si="1"/>
        <v>0</v>
      </c>
      <c r="V3" s="91"/>
      <c r="W3" s="91"/>
      <c r="X3" s="91"/>
      <c r="Y3" s="92"/>
      <c r="Z3" s="91"/>
      <c r="AA3" s="2"/>
    </row>
    <row r="4" ht="15.75" customHeight="1">
      <c r="A4" s="93"/>
      <c r="B4" s="94"/>
      <c r="C4" s="94"/>
      <c r="D4" s="94"/>
      <c r="E4" s="94"/>
      <c r="F4" s="95"/>
      <c r="G4" s="95"/>
      <c r="H4" s="96" t="s">
        <v>47</v>
      </c>
      <c r="I4" s="97" t="str">
        <f t="array" ref="I4">SUM(C6:C28*I6:I28)</f>
        <v>0</v>
      </c>
      <c r="J4" s="98" t="str">
        <f t="array" ref="J4">SUM(J6:J28*C6:C28)</f>
        <v>0</v>
      </c>
      <c r="K4" s="99" t="str">
        <f t="array" ref="K4">SUM(C6:C28*K6:K28)</f>
        <v>0</v>
      </c>
      <c r="L4" s="63" t="str">
        <f t="array" ref="L4">SUM(C6:C28*L6:L28)</f>
        <v>0</v>
      </c>
      <c r="M4" s="100" t="str">
        <f t="array" ref="M4">SUM(C6:C28*M6:M28)</f>
        <v>0</v>
      </c>
      <c r="N4" s="65" t="str">
        <f t="array" ref="N4">SUM(C6:C28*N6:N28)</f>
        <v>0</v>
      </c>
      <c r="O4" s="101" t="str">
        <f t="array" ref="O4">SUM(C6:C28*O6:O28)</f>
        <v>0</v>
      </c>
      <c r="P4" s="102" t="str">
        <f t="array" ref="P4">SUM(C6:C28*P6:P28)</f>
        <v>0</v>
      </c>
      <c r="Q4" s="96" t="str">
        <f t="array" ref="Q4">SUM(C6:C28*Q6:Q28)</f>
        <v>0</v>
      </c>
      <c r="R4" s="103" t="str">
        <f t="array" ref="R4">SUM(C6:C28*R6:R28)</f>
        <v>0</v>
      </c>
      <c r="S4" s="104" t="str">
        <f t="array" ref="S4">SUM(C6:C28*S6:S28)</f>
        <v>0</v>
      </c>
      <c r="T4" s="88" t="str">
        <f t="array" ref="T4">SUM(C6:C28*T6:T28)</f>
        <v>0</v>
      </c>
      <c r="U4" s="105" t="str">
        <f t="array" ref="U4">SUM(C6:C28*U6:U28)</f>
        <v>0</v>
      </c>
      <c r="V4" s="106" t="str">
        <f>SUM(V16:V22,V6:V28)</f>
        <v>0</v>
      </c>
      <c r="W4" s="106" t="str">
        <f>SUM(I4:U4)</f>
        <v>0</v>
      </c>
      <c r="X4" s="106" t="str">
        <f>SUM(I3:U3)</f>
        <v>0</v>
      </c>
      <c r="Y4" s="107" t="str">
        <f t="shared" ref="Y4:Z4" si="2">SUM(Y6:Y28)</f>
        <v>  -   ₽ </v>
      </c>
      <c r="Z4" s="108" t="str">
        <f t="shared" si="2"/>
        <v>  - € </v>
      </c>
      <c r="AA4" s="2"/>
    </row>
    <row r="5">
      <c r="A5" s="109" t="s">
        <v>48</v>
      </c>
      <c r="B5" s="110" t="s">
        <v>49</v>
      </c>
      <c r="C5" s="111" t="s">
        <v>50</v>
      </c>
      <c r="D5" s="112" t="s">
        <v>51</v>
      </c>
      <c r="E5" s="113" t="s">
        <v>52</v>
      </c>
      <c r="F5" s="114" t="s">
        <v>53</v>
      </c>
      <c r="G5" s="114" t="s">
        <v>54</v>
      </c>
      <c r="H5" s="113" t="s">
        <v>55</v>
      </c>
      <c r="I5" s="115" t="s">
        <v>56</v>
      </c>
      <c r="J5" s="116" t="s">
        <v>57</v>
      </c>
      <c r="K5" s="116" t="s">
        <v>58</v>
      </c>
      <c r="L5" s="117" t="s">
        <v>59</v>
      </c>
      <c r="M5" s="118" t="s">
        <v>60</v>
      </c>
      <c r="N5" s="119" t="s">
        <v>61</v>
      </c>
      <c r="O5" s="116" t="s">
        <v>62</v>
      </c>
      <c r="P5" s="116" t="s">
        <v>63</v>
      </c>
      <c r="Q5" s="116" t="s">
        <v>64</v>
      </c>
      <c r="R5" s="120" t="s">
        <v>65</v>
      </c>
      <c r="S5" s="115" t="s">
        <v>66</v>
      </c>
      <c r="T5" s="121" t="s">
        <v>67</v>
      </c>
      <c r="U5" s="122" t="s">
        <v>68</v>
      </c>
      <c r="V5" s="112" t="s">
        <v>69</v>
      </c>
      <c r="W5" s="112" t="s">
        <v>70</v>
      </c>
      <c r="X5" s="123" t="s">
        <v>71</v>
      </c>
      <c r="Y5" s="124" t="s">
        <v>72</v>
      </c>
      <c r="Z5" s="125" t="s">
        <v>73</v>
      </c>
      <c r="AA5" s="2"/>
    </row>
    <row r="6" ht="85.5" customHeight="1">
      <c r="A6" s="126" t="s">
        <v>74</v>
      </c>
      <c r="B6" s="127"/>
      <c r="C6" s="128">
        <v>5.0</v>
      </c>
      <c r="D6" s="128">
        <v>5.3</v>
      </c>
      <c r="E6" s="129">
        <v>28600.0</v>
      </c>
      <c r="F6" s="130" t="str">
        <f>E6-E6*'Форма заказа|Summary of order'!$D$16</f>
        <v>  28,600.00 ₽ </v>
      </c>
      <c r="G6" s="131" t="str">
        <f>E6*1.1-E6*1.1*'Форма заказа|Summary of order'!$D$16</f>
        <v>  31,460.00 ₽ </v>
      </c>
      <c r="H6" s="132" t="str">
        <f>E6/'Форма заказа|Summary of order'!$E$18</f>
        <v> €  381 </v>
      </c>
      <c r="I6" s="115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22"/>
      <c r="V6" s="133" t="str">
        <f t="shared" ref="V6:V28" si="3">D6*X6</f>
        <v>0</v>
      </c>
      <c r="W6" s="128" t="str">
        <f t="shared" ref="W6:W28" si="4">SUM(I6:U6)*C6</f>
        <v>0</v>
      </c>
      <c r="X6" s="128" t="str">
        <f t="shared" ref="X6:X28" si="5">SUM(I6:U6)</f>
        <v>0</v>
      </c>
      <c r="Y6" s="134" t="str">
        <f t="shared" ref="Y6:Y28" si="6">ROUND(SUM(I6:U6)*E6,0)</f>
        <v>  -   ₽ </v>
      </c>
      <c r="Z6" s="135" t="str">
        <f t="shared" ref="Z6:Z28" si="7">ROUND(SUM(I6:R6)*H6+SUM(S6:U6)*H6,0)</f>
        <v>  - € </v>
      </c>
      <c r="AA6" s="2"/>
    </row>
    <row r="7" ht="85.5" customHeight="1">
      <c r="A7" s="136" t="s">
        <v>75</v>
      </c>
      <c r="B7" s="137"/>
      <c r="C7" s="138">
        <v>5.0</v>
      </c>
      <c r="D7" s="138">
        <v>8.1</v>
      </c>
      <c r="E7" s="139">
        <v>38700.0</v>
      </c>
      <c r="F7" s="140" t="str">
        <f>E7-E7*'Форма заказа|Summary of order'!$D$16</f>
        <v>  38,700.00 ₽ </v>
      </c>
      <c r="G7" s="141" t="str">
        <f>E7*1.1-E7*1.1*'Форма заказа|Summary of order'!$D$16</f>
        <v>  42,570.00 ₽ </v>
      </c>
      <c r="H7" s="142" t="str">
        <f>E7/'Форма заказа|Summary of order'!$E$18</f>
        <v> €  516 </v>
      </c>
      <c r="I7" s="136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4"/>
      <c r="V7" s="145" t="str">
        <f t="shared" si="3"/>
        <v>0</v>
      </c>
      <c r="W7" s="138" t="str">
        <f t="shared" si="4"/>
        <v>0</v>
      </c>
      <c r="X7" s="138" t="str">
        <f t="shared" si="5"/>
        <v>0</v>
      </c>
      <c r="Y7" s="146" t="str">
        <f t="shared" si="6"/>
        <v>  -   ₽ </v>
      </c>
      <c r="Z7" s="147" t="str">
        <f t="shared" si="7"/>
        <v>  - € </v>
      </c>
      <c r="AA7" s="2"/>
    </row>
    <row r="8" ht="96.75" customHeight="1">
      <c r="A8" s="148" t="s">
        <v>76</v>
      </c>
      <c r="B8" s="137"/>
      <c r="C8" s="138">
        <v>5.0</v>
      </c>
      <c r="D8" s="138">
        <v>6.7</v>
      </c>
      <c r="E8" s="139">
        <v>33700.0</v>
      </c>
      <c r="F8" s="140" t="str">
        <f>E8-E8*'Форма заказа|Summary of order'!$D$16</f>
        <v>  33,700.00 ₽ </v>
      </c>
      <c r="G8" s="141" t="str">
        <f>E8*1.1-E8*1.1*'Форма заказа|Summary of order'!$D$16</f>
        <v>  37,070.00 ₽ </v>
      </c>
      <c r="H8" s="142" t="str">
        <f>E8/'Форма заказа|Summary of order'!$E$18</f>
        <v> €  449 </v>
      </c>
      <c r="I8" s="136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4"/>
      <c r="V8" s="145" t="str">
        <f t="shared" si="3"/>
        <v>0</v>
      </c>
      <c r="W8" s="138" t="str">
        <f t="shared" si="4"/>
        <v>0</v>
      </c>
      <c r="X8" s="138" t="str">
        <f t="shared" si="5"/>
        <v>0</v>
      </c>
      <c r="Y8" s="146" t="str">
        <f t="shared" si="6"/>
        <v>  -   ₽ </v>
      </c>
      <c r="Z8" s="147" t="str">
        <f t="shared" si="7"/>
        <v>  - € </v>
      </c>
      <c r="AA8" s="2"/>
    </row>
    <row r="9" ht="102.75" customHeight="1">
      <c r="A9" s="148" t="s">
        <v>77</v>
      </c>
      <c r="B9" s="137"/>
      <c r="C9" s="138">
        <v>3.0</v>
      </c>
      <c r="D9" s="138">
        <v>5.6</v>
      </c>
      <c r="E9" s="139">
        <v>25900.0</v>
      </c>
      <c r="F9" s="140" t="str">
        <f>E9-E9*'Форма заказа|Summary of order'!$D$16</f>
        <v>  25,900.00 ₽ </v>
      </c>
      <c r="G9" s="141" t="str">
        <f>E9*1.1-E9*1.1*'Форма заказа|Summary of order'!$D$16</f>
        <v>  28,490.00 ₽ </v>
      </c>
      <c r="H9" s="142" t="str">
        <f>E9/'Форма заказа|Summary of order'!$E$18</f>
        <v> €  345 </v>
      </c>
      <c r="I9" s="136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4"/>
      <c r="V9" s="145" t="str">
        <f t="shared" si="3"/>
        <v>0</v>
      </c>
      <c r="W9" s="138" t="str">
        <f t="shared" si="4"/>
        <v>0</v>
      </c>
      <c r="X9" s="138" t="str">
        <f t="shared" si="5"/>
        <v>0</v>
      </c>
      <c r="Y9" s="146" t="str">
        <f t="shared" si="6"/>
        <v>  -   ₽ </v>
      </c>
      <c r="Z9" s="147" t="str">
        <f t="shared" si="7"/>
        <v>  - € </v>
      </c>
      <c r="AA9" s="2"/>
    </row>
    <row r="10" ht="93.75" customHeight="1">
      <c r="A10" s="148" t="s">
        <v>78</v>
      </c>
      <c r="B10" s="137"/>
      <c r="C10" s="138">
        <v>3.0</v>
      </c>
      <c r="D10" s="138">
        <v>5.8</v>
      </c>
      <c r="E10" s="139">
        <v>26700.0</v>
      </c>
      <c r="F10" s="140" t="str">
        <f>E10-E10*'Форма заказа|Summary of order'!$D$16</f>
        <v>  26,700.00 ₽ </v>
      </c>
      <c r="G10" s="141" t="str">
        <f>E10*1.1-E10*1.1*'Форма заказа|Summary of order'!$D$16</f>
        <v>  29,370.00 ₽ </v>
      </c>
      <c r="H10" s="142" t="str">
        <f>E10/'Форма заказа|Summary of order'!$E$18</f>
        <v> €  356 </v>
      </c>
      <c r="I10" s="136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4"/>
      <c r="V10" s="145" t="str">
        <f t="shared" si="3"/>
        <v>0</v>
      </c>
      <c r="W10" s="138" t="str">
        <f t="shared" si="4"/>
        <v>0</v>
      </c>
      <c r="X10" s="138" t="str">
        <f t="shared" si="5"/>
        <v>0</v>
      </c>
      <c r="Y10" s="146" t="str">
        <f t="shared" si="6"/>
        <v>  -   ₽ </v>
      </c>
      <c r="Z10" s="147" t="str">
        <f t="shared" si="7"/>
        <v>  - € </v>
      </c>
      <c r="AA10" s="2"/>
    </row>
    <row r="11" ht="85.5" customHeight="1">
      <c r="A11" s="148" t="s">
        <v>79</v>
      </c>
      <c r="B11" s="137"/>
      <c r="C11" s="149">
        <v>5.0</v>
      </c>
      <c r="D11" s="138">
        <v>9.78</v>
      </c>
      <c r="E11" s="139">
        <v>44800.0</v>
      </c>
      <c r="F11" s="139" t="str">
        <f>E11-E11*'Форма заказа|Summary of order'!$D$16</f>
        <v>  44,800.00 ₽ </v>
      </c>
      <c r="G11" s="139" t="str">
        <f>E11*1.1-E11*1.1*'Форма заказа|Summary of order'!$D$16</f>
        <v>  49,280.00 ₽ </v>
      </c>
      <c r="H11" s="150" t="str">
        <f>E11/'Форма заказа|Summary of order'!$E$18</f>
        <v> €  597 </v>
      </c>
      <c r="I11" s="136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4"/>
      <c r="V11" s="145" t="str">
        <f t="shared" si="3"/>
        <v>0</v>
      </c>
      <c r="W11" s="138" t="str">
        <f t="shared" si="4"/>
        <v>0</v>
      </c>
      <c r="X11" s="138" t="str">
        <f t="shared" si="5"/>
        <v>0</v>
      </c>
      <c r="Y11" s="146" t="str">
        <f t="shared" si="6"/>
        <v>  -   ₽ </v>
      </c>
      <c r="Z11" s="147" t="str">
        <f t="shared" si="7"/>
        <v>  - € </v>
      </c>
      <c r="AA11" s="2"/>
    </row>
    <row r="12" ht="85.5" customHeight="1">
      <c r="A12" s="148" t="s">
        <v>80</v>
      </c>
      <c r="B12" s="137"/>
      <c r="C12" s="138">
        <v>4.0</v>
      </c>
      <c r="D12" s="138">
        <v>3.3</v>
      </c>
      <c r="E12" s="139">
        <v>19500.0</v>
      </c>
      <c r="F12" s="140" t="str">
        <f>E12-E12*'Форма заказа|Summary of order'!$D$16</f>
        <v>  19,500.00 ₽ </v>
      </c>
      <c r="G12" s="141" t="str">
        <f>E12*1.1-E12*1.1*'Форма заказа|Summary of order'!$D$16</f>
        <v>  21,450.00 ₽ </v>
      </c>
      <c r="H12" s="142" t="str">
        <f>E12/'Форма заказа|Summary of order'!$E$18</f>
        <v> €  260 </v>
      </c>
      <c r="I12" s="136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4"/>
      <c r="V12" s="145" t="str">
        <f t="shared" si="3"/>
        <v>0</v>
      </c>
      <c r="W12" s="138" t="str">
        <f t="shared" si="4"/>
        <v>0</v>
      </c>
      <c r="X12" s="138" t="str">
        <f t="shared" si="5"/>
        <v>0</v>
      </c>
      <c r="Y12" s="146" t="str">
        <f t="shared" si="6"/>
        <v>  -   ₽ </v>
      </c>
      <c r="Z12" s="147" t="str">
        <f t="shared" si="7"/>
        <v>  - € </v>
      </c>
      <c r="AA12" s="2"/>
    </row>
    <row r="13" ht="85.5" customHeight="1">
      <c r="A13" s="148" t="s">
        <v>81</v>
      </c>
      <c r="B13" s="137"/>
      <c r="C13" s="138">
        <v>4.0</v>
      </c>
      <c r="D13" s="138">
        <v>5.3</v>
      </c>
      <c r="E13" s="139">
        <v>26600.0</v>
      </c>
      <c r="F13" s="140">
        <v>16300.0</v>
      </c>
      <c r="G13" s="141">
        <v>17930.0</v>
      </c>
      <c r="H13" s="142">
        <v>217.33333333333334</v>
      </c>
      <c r="I13" s="136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4"/>
      <c r="V13" s="145" t="str">
        <f t="shared" si="3"/>
        <v>0</v>
      </c>
      <c r="W13" s="138" t="str">
        <f t="shared" si="4"/>
        <v>0</v>
      </c>
      <c r="X13" s="138" t="str">
        <f t="shared" si="5"/>
        <v>0</v>
      </c>
      <c r="Y13" s="146" t="str">
        <f t="shared" si="6"/>
        <v>  -   ₽ </v>
      </c>
      <c r="Z13" s="147" t="str">
        <f t="shared" si="7"/>
        <v>  - € </v>
      </c>
      <c r="AA13" s="2"/>
    </row>
    <row r="14" ht="85.5" customHeight="1">
      <c r="A14" s="136" t="s">
        <v>82</v>
      </c>
      <c r="B14" s="137"/>
      <c r="C14" s="138">
        <v>3.0</v>
      </c>
      <c r="D14" s="138">
        <v>3.8</v>
      </c>
      <c r="E14" s="139">
        <v>19400.0</v>
      </c>
      <c r="F14" s="140">
        <v>16300.0</v>
      </c>
      <c r="G14" s="141">
        <v>17930.0</v>
      </c>
      <c r="H14" s="142">
        <v>217.33333333333334</v>
      </c>
      <c r="I14" s="136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4"/>
      <c r="V14" s="145" t="str">
        <f t="shared" si="3"/>
        <v>0</v>
      </c>
      <c r="W14" s="138" t="str">
        <f t="shared" si="4"/>
        <v>0</v>
      </c>
      <c r="X14" s="138" t="str">
        <f t="shared" si="5"/>
        <v>0</v>
      </c>
      <c r="Y14" s="146" t="str">
        <f t="shared" si="6"/>
        <v>  -   ₽ </v>
      </c>
      <c r="Z14" s="147" t="str">
        <f t="shared" si="7"/>
        <v>  - € </v>
      </c>
      <c r="AA14" s="2"/>
    </row>
    <row r="15" ht="85.5" customHeight="1">
      <c r="A15" s="151" t="s">
        <v>83</v>
      </c>
      <c r="B15" s="152"/>
      <c r="C15" s="153">
        <v>3.0</v>
      </c>
      <c r="D15" s="153">
        <v>2.8</v>
      </c>
      <c r="E15" s="154">
        <v>15700.0</v>
      </c>
      <c r="F15" s="155" t="str">
        <f>E15-E15*'Форма заказа|Summary of order'!$D$16</f>
        <v>  15,700.00 ₽ </v>
      </c>
      <c r="G15" s="156" t="str">
        <f>E15*1.1-E15*1.1*'Форма заказа|Summary of order'!$D$16</f>
        <v>  17,270.00 ₽ </v>
      </c>
      <c r="H15" s="157" t="str">
        <f>E15/'Форма заказа|Summary of order'!$E$18</f>
        <v> €  209 </v>
      </c>
      <c r="I15" s="158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60"/>
      <c r="V15" s="161" t="str">
        <f t="shared" si="3"/>
        <v>0</v>
      </c>
      <c r="W15" s="153" t="str">
        <f t="shared" si="4"/>
        <v>0</v>
      </c>
      <c r="X15" s="153" t="str">
        <f t="shared" si="5"/>
        <v>0</v>
      </c>
      <c r="Y15" s="162" t="str">
        <f t="shared" si="6"/>
        <v>  -   ₽ </v>
      </c>
      <c r="Z15" s="163" t="str">
        <f t="shared" si="7"/>
        <v>  - € </v>
      </c>
      <c r="AA15" s="2"/>
    </row>
    <row r="16" ht="85.5" customHeight="1">
      <c r="A16" s="109" t="s">
        <v>84</v>
      </c>
      <c r="B16" s="152"/>
      <c r="C16" s="123">
        <v>4.0</v>
      </c>
      <c r="D16" s="164">
        <v>7.4</v>
      </c>
      <c r="E16" s="165">
        <v>31600.0</v>
      </c>
      <c r="F16" s="166" t="str">
        <f>E16-E16*'Форма заказа|Summary of order'!$D$16</f>
        <v>  31,600.00 ₽ </v>
      </c>
      <c r="G16" s="167" t="str">
        <f>E16*1.1-E16*1.1*'Форма заказа|Summary of order'!$D$16</f>
        <v>  34,760.00 ₽ </v>
      </c>
      <c r="H16" s="168" t="str">
        <f>E16/'Форма заказа|Summary of order'!$E$18</f>
        <v> €  421 </v>
      </c>
      <c r="I16" s="169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1"/>
      <c r="V16" s="172" t="str">
        <f t="shared" si="3"/>
        <v>0</v>
      </c>
      <c r="W16" s="123" t="str">
        <f t="shared" si="4"/>
        <v>0</v>
      </c>
      <c r="X16" s="123" t="str">
        <f t="shared" si="5"/>
        <v>0</v>
      </c>
      <c r="Y16" s="173" t="str">
        <f t="shared" si="6"/>
        <v>  -   ₽ </v>
      </c>
      <c r="Z16" s="174" t="str">
        <f t="shared" si="7"/>
        <v>  - € </v>
      </c>
      <c r="AA16" s="2"/>
    </row>
    <row r="17" ht="85.5" customHeight="1">
      <c r="A17" s="148" t="s">
        <v>85</v>
      </c>
      <c r="B17" s="152"/>
      <c r="C17" s="138">
        <v>3.0</v>
      </c>
      <c r="D17" s="138">
        <v>3.8</v>
      </c>
      <c r="E17" s="139">
        <v>18000.0</v>
      </c>
      <c r="F17" s="140" t="str">
        <f>E17-E17*'Форма заказа|Summary of order'!$D$16</f>
        <v>  18,000.00 ₽ </v>
      </c>
      <c r="G17" s="141" t="str">
        <f>E17*1.1-E17*1.1*'Форма заказа|Summary of order'!$D$16</f>
        <v>  19,800.00 ₽ </v>
      </c>
      <c r="H17" s="175" t="str">
        <f>E17/'Форма заказа|Summary of order'!$E$18</f>
        <v> €  240 </v>
      </c>
      <c r="I17" s="136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4"/>
      <c r="V17" s="145" t="str">
        <f t="shared" si="3"/>
        <v>0</v>
      </c>
      <c r="W17" s="138" t="str">
        <f t="shared" si="4"/>
        <v>0</v>
      </c>
      <c r="X17" s="138" t="str">
        <f t="shared" si="5"/>
        <v>0</v>
      </c>
      <c r="Y17" s="146" t="str">
        <f t="shared" si="6"/>
        <v>  -   ₽ </v>
      </c>
      <c r="Z17" s="176" t="str">
        <f t="shared" si="7"/>
        <v>  - € </v>
      </c>
      <c r="AA17" s="2"/>
    </row>
    <row r="18" ht="85.5" customHeight="1">
      <c r="A18" s="148" t="s">
        <v>86</v>
      </c>
      <c r="B18" s="152"/>
      <c r="C18" s="138">
        <v>3.0</v>
      </c>
      <c r="D18" s="138">
        <v>3.3</v>
      </c>
      <c r="E18" s="139">
        <v>16400.0</v>
      </c>
      <c r="F18" s="140" t="str">
        <f>E18-E18*'Форма заказа|Summary of order'!$D$16</f>
        <v>  16,400.00 ₽ </v>
      </c>
      <c r="G18" s="141" t="str">
        <f>E18*1.1-E18*1.1*'Форма заказа|Summary of order'!$D$16</f>
        <v>  18,040.00 ₽ </v>
      </c>
      <c r="H18" s="175" t="str">
        <f>E18/'Форма заказа|Summary of order'!$E$18</f>
        <v> €  219 </v>
      </c>
      <c r="I18" s="136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4"/>
      <c r="V18" s="145" t="str">
        <f t="shared" si="3"/>
        <v>0</v>
      </c>
      <c r="W18" s="138" t="str">
        <f t="shared" si="4"/>
        <v>0</v>
      </c>
      <c r="X18" s="138" t="str">
        <f t="shared" si="5"/>
        <v>0</v>
      </c>
      <c r="Y18" s="146" t="str">
        <f t="shared" si="6"/>
        <v>  -   ₽ </v>
      </c>
      <c r="Z18" s="176" t="str">
        <f t="shared" si="7"/>
        <v>  - € </v>
      </c>
      <c r="AA18" s="2"/>
    </row>
    <row r="19" ht="85.5" customHeight="1">
      <c r="A19" s="148" t="s">
        <v>87</v>
      </c>
      <c r="B19" s="152"/>
      <c r="C19" s="138">
        <v>4.0</v>
      </c>
      <c r="D19" s="138">
        <v>3.1</v>
      </c>
      <c r="E19" s="139">
        <v>17600.0</v>
      </c>
      <c r="F19" s="140" t="str">
        <f>E19-E19*'Форма заказа|Summary of order'!$D$16</f>
        <v>  17,600.00 ₽ </v>
      </c>
      <c r="G19" s="141" t="str">
        <f>E19*1.1-E19*1.1*'Форма заказа|Summary of order'!$D$16</f>
        <v>  19,360.00 ₽ </v>
      </c>
      <c r="H19" s="175" t="str">
        <f>E19/'Форма заказа|Summary of order'!$E$18</f>
        <v> €  235 </v>
      </c>
      <c r="I19" s="136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4"/>
      <c r="V19" s="145" t="str">
        <f t="shared" si="3"/>
        <v>0</v>
      </c>
      <c r="W19" s="138" t="str">
        <f t="shared" si="4"/>
        <v>0</v>
      </c>
      <c r="X19" s="138" t="str">
        <f t="shared" si="5"/>
        <v>0</v>
      </c>
      <c r="Y19" s="146" t="str">
        <f t="shared" si="6"/>
        <v>  -   ₽ </v>
      </c>
      <c r="Z19" s="176" t="str">
        <f t="shared" si="7"/>
        <v>  - € </v>
      </c>
      <c r="AA19" s="2"/>
    </row>
    <row r="20" ht="85.5" customHeight="1">
      <c r="A20" s="148" t="s">
        <v>88</v>
      </c>
      <c r="B20" s="152"/>
      <c r="C20" s="138">
        <v>4.0</v>
      </c>
      <c r="D20" s="138">
        <v>4.7</v>
      </c>
      <c r="E20" s="139">
        <v>22800.0</v>
      </c>
      <c r="F20" s="140" t="str">
        <f>E20-E20*'Форма заказа|Summary of order'!$D$16</f>
        <v>  22,800.00 ₽ </v>
      </c>
      <c r="G20" s="141" t="str">
        <f>E20*1.1-E20*1.1*'Форма заказа|Summary of order'!$D$16</f>
        <v>  25,080.00 ₽ </v>
      </c>
      <c r="H20" s="175" t="str">
        <f>E20/'Форма заказа|Summary of order'!$E$18</f>
        <v> €  304 </v>
      </c>
      <c r="I20" s="136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4"/>
      <c r="V20" s="145" t="str">
        <f t="shared" si="3"/>
        <v>0</v>
      </c>
      <c r="W20" s="138" t="str">
        <f t="shared" si="4"/>
        <v>0</v>
      </c>
      <c r="X20" s="138" t="str">
        <f t="shared" si="5"/>
        <v>0</v>
      </c>
      <c r="Y20" s="146" t="str">
        <f t="shared" si="6"/>
        <v>  -   ₽ </v>
      </c>
      <c r="Z20" s="176" t="str">
        <f t="shared" si="7"/>
        <v>  - € </v>
      </c>
      <c r="AA20" s="2"/>
    </row>
    <row r="21" ht="85.5" customHeight="1">
      <c r="A21" s="148" t="s">
        <v>89</v>
      </c>
      <c r="B21" s="152"/>
      <c r="C21" s="138">
        <v>4.0</v>
      </c>
      <c r="D21" s="138">
        <v>3.7</v>
      </c>
      <c r="E21" s="139">
        <v>19500.0</v>
      </c>
      <c r="F21" s="140" t="str">
        <f>E21-E21*'Форма заказа|Summary of order'!$D$16</f>
        <v>  19,500.00 ₽ </v>
      </c>
      <c r="G21" s="141" t="str">
        <f>E21*1.1-E21*1.1*'Форма заказа|Summary of order'!$D$16</f>
        <v>  21,450.00 ₽ </v>
      </c>
      <c r="H21" s="175" t="str">
        <f>E21/'Форма заказа|Summary of order'!$E$18</f>
        <v> €  260 </v>
      </c>
      <c r="I21" s="136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4"/>
      <c r="V21" s="145" t="str">
        <f t="shared" si="3"/>
        <v>0</v>
      </c>
      <c r="W21" s="138" t="str">
        <f t="shared" si="4"/>
        <v>0</v>
      </c>
      <c r="X21" s="138" t="str">
        <f t="shared" si="5"/>
        <v>0</v>
      </c>
      <c r="Y21" s="146" t="str">
        <f t="shared" si="6"/>
        <v>  -   ₽ </v>
      </c>
      <c r="Z21" s="176" t="str">
        <f t="shared" si="7"/>
        <v>  - € </v>
      </c>
      <c r="AA21" s="2"/>
    </row>
    <row r="22" ht="85.5" customHeight="1">
      <c r="A22" s="148" t="s">
        <v>90</v>
      </c>
      <c r="B22" s="177"/>
      <c r="C22" s="138">
        <v>5.0</v>
      </c>
      <c r="D22" s="138">
        <v>5.3</v>
      </c>
      <c r="E22" s="139">
        <v>26600.0</v>
      </c>
      <c r="F22" s="140" t="str">
        <f>E22-E22*'Форма заказа|Summary of order'!$D$16</f>
        <v>  26,600.00 ₽ </v>
      </c>
      <c r="G22" s="141" t="str">
        <f>E22*1.1-E22*1.1*'Форма заказа|Summary of order'!$D$16</f>
        <v>  29,260.00 ₽ </v>
      </c>
      <c r="H22" s="175" t="str">
        <f>E22/'Форма заказа|Summary of order'!$E$18</f>
        <v> €  355 </v>
      </c>
      <c r="I22" s="136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4"/>
      <c r="V22" s="145" t="str">
        <f t="shared" si="3"/>
        <v>0</v>
      </c>
      <c r="W22" s="138" t="str">
        <f t="shared" si="4"/>
        <v>0</v>
      </c>
      <c r="X22" s="138" t="str">
        <f t="shared" si="5"/>
        <v>0</v>
      </c>
      <c r="Y22" s="146" t="str">
        <f t="shared" si="6"/>
        <v>  -   ₽ </v>
      </c>
      <c r="Z22" s="176" t="str">
        <f t="shared" si="7"/>
        <v>  - € </v>
      </c>
      <c r="AA22" s="2"/>
    </row>
    <row r="23" ht="85.5" customHeight="1">
      <c r="A23" s="148" t="s">
        <v>91</v>
      </c>
      <c r="B23" s="152"/>
      <c r="C23" s="138">
        <v>5.0</v>
      </c>
      <c r="D23" s="138">
        <v>5.3</v>
      </c>
      <c r="E23" s="139">
        <v>26600.0</v>
      </c>
      <c r="F23" s="140" t="str">
        <f>E23-E23*'Форма заказа|Summary of order'!$D$16</f>
        <v>  26,600.00 ₽ </v>
      </c>
      <c r="G23" s="141" t="str">
        <f>E23*1.1-E23*1.1*'Форма заказа|Summary of order'!$D$16</f>
        <v>  29,260.00 ₽ </v>
      </c>
      <c r="H23" s="175" t="str">
        <f>E23/'Форма заказа|Summary of order'!$E$18</f>
        <v> €  355 </v>
      </c>
      <c r="I23" s="136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4"/>
      <c r="V23" s="145" t="str">
        <f t="shared" si="3"/>
        <v>0</v>
      </c>
      <c r="W23" s="138" t="str">
        <f t="shared" si="4"/>
        <v>0</v>
      </c>
      <c r="X23" s="138" t="str">
        <f t="shared" si="5"/>
        <v>0</v>
      </c>
      <c r="Y23" s="146" t="str">
        <f t="shared" si="6"/>
        <v>  -   ₽ </v>
      </c>
      <c r="Z23" s="176" t="str">
        <f t="shared" si="7"/>
        <v>  - € </v>
      </c>
      <c r="AA23" s="2"/>
    </row>
    <row r="24" ht="85.5" customHeight="1">
      <c r="A24" s="148" t="s">
        <v>92</v>
      </c>
      <c r="B24" s="152"/>
      <c r="C24" s="138">
        <v>5.0</v>
      </c>
      <c r="D24" s="138">
        <v>8.1</v>
      </c>
      <c r="E24" s="139">
        <v>35700.0</v>
      </c>
      <c r="F24" s="140" t="str">
        <f>E24-E24*'Форма заказа|Summary of order'!$D$16</f>
        <v>  35,700.00 ₽ </v>
      </c>
      <c r="G24" s="141" t="str">
        <f>E24*1.1-E24*1.1*'Форма заказа|Summary of order'!$D$16</f>
        <v>  39,270.00 ₽ </v>
      </c>
      <c r="H24" s="175" t="str">
        <f>E24/'Форма заказа|Summary of order'!$E$18</f>
        <v> €  476 </v>
      </c>
      <c r="I24" s="136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4"/>
      <c r="V24" s="145" t="str">
        <f t="shared" si="3"/>
        <v>0</v>
      </c>
      <c r="W24" s="138" t="str">
        <f t="shared" si="4"/>
        <v>0</v>
      </c>
      <c r="X24" s="138" t="str">
        <f t="shared" si="5"/>
        <v>0</v>
      </c>
      <c r="Y24" s="146" t="str">
        <f t="shared" si="6"/>
        <v>  -   ₽ </v>
      </c>
      <c r="Z24" s="176" t="str">
        <f t="shared" si="7"/>
        <v>  - € </v>
      </c>
      <c r="AA24" s="2"/>
    </row>
    <row r="25" ht="85.5" customHeight="1">
      <c r="A25" s="148" t="s">
        <v>93</v>
      </c>
      <c r="B25" s="152"/>
      <c r="C25" s="138">
        <v>5.0</v>
      </c>
      <c r="D25" s="138">
        <v>6.7</v>
      </c>
      <c r="E25" s="139">
        <v>31200.0</v>
      </c>
      <c r="F25" s="140" t="str">
        <f>E25-E25*'Форма заказа|Summary of order'!$D$16</f>
        <v>  31,200.00 ₽ </v>
      </c>
      <c r="G25" s="141" t="str">
        <f>E25*1.1-E25*1.1*'Форма заказа|Summary of order'!$D$16</f>
        <v>  34,320.00 ₽ </v>
      </c>
      <c r="H25" s="175" t="str">
        <f>E25/'Форма заказа|Summary of order'!$E$18</f>
        <v> €  416 </v>
      </c>
      <c r="I25" s="136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4"/>
      <c r="V25" s="145" t="str">
        <f t="shared" si="3"/>
        <v>0</v>
      </c>
      <c r="W25" s="138" t="str">
        <f t="shared" si="4"/>
        <v>0</v>
      </c>
      <c r="X25" s="138" t="str">
        <f t="shared" si="5"/>
        <v>0</v>
      </c>
      <c r="Y25" s="146" t="str">
        <f t="shared" si="6"/>
        <v>  -   ₽ </v>
      </c>
      <c r="Z25" s="176" t="str">
        <f t="shared" si="7"/>
        <v>  - € </v>
      </c>
      <c r="AA25" s="2"/>
    </row>
    <row r="26" ht="85.5" customHeight="1">
      <c r="A26" s="148" t="s">
        <v>94</v>
      </c>
      <c r="B26" s="152"/>
      <c r="C26" s="138">
        <v>3.0</v>
      </c>
      <c r="D26" s="138">
        <v>5.6</v>
      </c>
      <c r="E26" s="139">
        <v>23800.0</v>
      </c>
      <c r="F26" s="140" t="str">
        <f>E26-E26*'Форма заказа|Summary of order'!$D$16</f>
        <v>  23,800.00 ₽ </v>
      </c>
      <c r="G26" s="141" t="str">
        <f>E26*1.1-E26*1.1*'Форма заказа|Summary of order'!$D$16</f>
        <v>  26,180.00 ₽ </v>
      </c>
      <c r="H26" s="175" t="str">
        <f>E26/'Форма заказа|Summary of order'!$E$18</f>
        <v> €  317 </v>
      </c>
      <c r="I26" s="136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4"/>
      <c r="V26" s="145" t="str">
        <f t="shared" si="3"/>
        <v>0</v>
      </c>
      <c r="W26" s="138" t="str">
        <f t="shared" si="4"/>
        <v>0</v>
      </c>
      <c r="X26" s="138" t="str">
        <f t="shared" si="5"/>
        <v>0</v>
      </c>
      <c r="Y26" s="146" t="str">
        <f t="shared" si="6"/>
        <v>  -   ₽ </v>
      </c>
      <c r="Z26" s="176" t="str">
        <f t="shared" si="7"/>
        <v>  - € </v>
      </c>
      <c r="AA26" s="2"/>
    </row>
    <row r="27" ht="85.5" customHeight="1">
      <c r="A27" s="148" t="s">
        <v>95</v>
      </c>
      <c r="B27" s="152"/>
      <c r="C27" s="138">
        <v>3.0</v>
      </c>
      <c r="D27" s="138">
        <v>5.8</v>
      </c>
      <c r="E27" s="139">
        <v>24500.0</v>
      </c>
      <c r="F27" s="140" t="str">
        <f>E27-E27*'Форма заказа|Summary of order'!$D$16</f>
        <v>  24,500.00 ₽ </v>
      </c>
      <c r="G27" s="141" t="str">
        <f>E27*1.1-E27*1.1*'Форма заказа|Summary of order'!$D$16</f>
        <v>  26,950.00 ₽ </v>
      </c>
      <c r="H27" s="175" t="str">
        <f>E27/'Форма заказа|Summary of order'!$E$18</f>
        <v> €  327 </v>
      </c>
      <c r="I27" s="136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4"/>
      <c r="V27" s="145" t="str">
        <f t="shared" si="3"/>
        <v>0</v>
      </c>
      <c r="W27" s="138" t="str">
        <f t="shared" si="4"/>
        <v>0</v>
      </c>
      <c r="X27" s="138" t="str">
        <f t="shared" si="5"/>
        <v>0</v>
      </c>
      <c r="Y27" s="146" t="str">
        <f t="shared" si="6"/>
        <v>  -   ₽ </v>
      </c>
      <c r="Z27" s="176" t="str">
        <f t="shared" si="7"/>
        <v>  - € </v>
      </c>
      <c r="AA27" s="2"/>
    </row>
    <row r="28" ht="85.5" customHeight="1">
      <c r="A28" s="151" t="s">
        <v>96</v>
      </c>
      <c r="B28" s="152"/>
      <c r="C28" s="178">
        <v>5.0</v>
      </c>
      <c r="D28" s="153">
        <v>9.78</v>
      </c>
      <c r="E28" s="154">
        <v>41200.0</v>
      </c>
      <c r="F28" s="154" t="str">
        <f>E28-E28*'Форма заказа|Summary of order'!$D$16</f>
        <v>  41,200.00 ₽ </v>
      </c>
      <c r="G28" s="154" t="str">
        <f>E28*1.1-E28*1.1*'Форма заказа|Summary of order'!$D$16</f>
        <v>  45,320.00 ₽ </v>
      </c>
      <c r="H28" s="179" t="str">
        <f>E28/'Форма заказа|Summary of order'!$E$18</f>
        <v> €  549 </v>
      </c>
      <c r="I28" s="158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60"/>
      <c r="V28" s="145" t="str">
        <f t="shared" si="3"/>
        <v>0</v>
      </c>
      <c r="W28" s="138" t="str">
        <f t="shared" si="4"/>
        <v>0</v>
      </c>
      <c r="X28" s="138" t="str">
        <f t="shared" si="5"/>
        <v>0</v>
      </c>
      <c r="Y28" s="146" t="str">
        <f t="shared" si="6"/>
        <v>  -   ₽ </v>
      </c>
      <c r="Z28" s="176" t="str">
        <f t="shared" si="7"/>
        <v>  - € </v>
      </c>
    </row>
    <row r="29" ht="15.75" customHeight="1">
      <c r="A29" s="180"/>
      <c r="B29" s="181"/>
      <c r="C29" s="180"/>
      <c r="D29" s="182"/>
      <c r="E29" s="2"/>
      <c r="F29" s="2"/>
      <c r="G29" s="2"/>
      <c r="H29" s="183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5"/>
      <c r="W29" s="186"/>
      <c r="X29" s="186"/>
      <c r="Y29" s="186"/>
      <c r="Z29" s="186"/>
      <c r="AA29" s="2"/>
    </row>
    <row r="30" ht="66.75" customHeight="1">
      <c r="A30" s="180"/>
      <c r="B30" s="181"/>
      <c r="C30" s="180"/>
      <c r="D30" s="182"/>
      <c r="E30" s="2"/>
      <c r="F30" s="2"/>
      <c r="G30" s="2"/>
      <c r="H30" s="187"/>
      <c r="I30" s="188" t="s">
        <v>29</v>
      </c>
      <c r="J30" s="189" t="s">
        <v>30</v>
      </c>
      <c r="K30" s="190" t="s">
        <v>31</v>
      </c>
      <c r="L30" s="63" t="str">
        <f>L1</f>
        <v>Бирюзово-синий/ Blue turquoise</v>
      </c>
      <c r="M30" s="191" t="s">
        <v>32</v>
      </c>
      <c r="N30" s="65" t="str">
        <f>N1</f>
        <v>Ночной синий/ Night Blue</v>
      </c>
      <c r="O30" s="192" t="s">
        <v>34</v>
      </c>
      <c r="P30" s="193" t="s">
        <v>35</v>
      </c>
      <c r="Q30" s="194" t="s">
        <v>36</v>
      </c>
      <c r="R30" s="195" t="str">
        <f t="shared" ref="R30:V30" si="8">R1</f>
        <v>Черный/
Black</v>
      </c>
      <c r="S30" s="196" t="str">
        <f t="shared" si="8"/>
        <v>Розовый Флюо/
Pink Fluo </v>
      </c>
      <c r="T30" s="88" t="str">
        <f t="shared" si="8"/>
        <v>Алый флюо/ Scarlet Fluo</v>
      </c>
      <c r="U30" s="197" t="str">
        <f t="shared" si="8"/>
        <v>Оранжевый Флюо/
Orange Fluo </v>
      </c>
      <c r="V30" s="198" t="str">
        <f t="shared" si="8"/>
        <v>Общий вес/
Total weight</v>
      </c>
      <c r="W30" s="198" t="s">
        <v>6</v>
      </c>
      <c r="X30" s="198" t="s">
        <v>7</v>
      </c>
      <c r="Y30" s="198" t="s">
        <v>97</v>
      </c>
      <c r="Z30" s="198" t="s">
        <v>9</v>
      </c>
      <c r="AA30" s="2"/>
    </row>
    <row r="31">
      <c r="A31" s="180"/>
      <c r="B31" s="181"/>
      <c r="C31" s="180"/>
      <c r="D31" s="182"/>
      <c r="E31" s="2"/>
      <c r="F31" s="2"/>
      <c r="G31" s="2"/>
      <c r="H31" s="85" t="str">
        <f t="shared" ref="H31:U31" si="9">H3</f>
        <v>сетов/ set</v>
      </c>
      <c r="I31" s="188" t="str">
        <f t="shared" si="9"/>
        <v>0</v>
      </c>
      <c r="J31" s="189" t="str">
        <f t="shared" si="9"/>
        <v>0</v>
      </c>
      <c r="K31" s="190" t="str">
        <f t="shared" si="9"/>
        <v>0</v>
      </c>
      <c r="L31" s="63" t="str">
        <f t="shared" si="9"/>
        <v>0</v>
      </c>
      <c r="M31" s="191" t="str">
        <f t="shared" si="9"/>
        <v>0</v>
      </c>
      <c r="N31" s="65" t="str">
        <f t="shared" si="9"/>
        <v>0</v>
      </c>
      <c r="O31" s="192" t="str">
        <f t="shared" si="9"/>
        <v>0</v>
      </c>
      <c r="P31" s="193" t="str">
        <f t="shared" si="9"/>
        <v>0</v>
      </c>
      <c r="Q31" s="194" t="str">
        <f t="shared" si="9"/>
        <v>0</v>
      </c>
      <c r="R31" s="195" t="str">
        <f t="shared" si="9"/>
        <v>0</v>
      </c>
      <c r="S31" s="196" t="str">
        <f t="shared" si="9"/>
        <v>0</v>
      </c>
      <c r="T31" s="88" t="str">
        <f t="shared" si="9"/>
        <v>0</v>
      </c>
      <c r="U31" s="197" t="str">
        <f t="shared" si="9"/>
        <v>0</v>
      </c>
      <c r="V31" s="199" t="str">
        <f>V4</f>
        <v>0</v>
      </c>
      <c r="W31" s="199" t="str">
        <f>SUM(I32:U32)</f>
        <v>0</v>
      </c>
      <c r="X31" s="200" t="str">
        <f>SUM(I31:U31)</f>
        <v>0</v>
      </c>
      <c r="Y31" s="201" t="str">
        <f t="shared" ref="Y31:Z31" si="10">SUM(Y6:Y28)</f>
        <v>  -   ₽ </v>
      </c>
      <c r="Z31" s="202" t="str">
        <f t="shared" si="10"/>
        <v>  - € </v>
      </c>
      <c r="AA31" s="2"/>
    </row>
    <row r="32">
      <c r="A32" s="180"/>
      <c r="B32" s="181"/>
      <c r="C32" s="180"/>
      <c r="D32" s="182"/>
      <c r="E32" s="2"/>
      <c r="F32" s="2"/>
      <c r="G32" s="2"/>
      <c r="H32" s="96" t="str">
        <f t="shared" ref="H32:U32" si="11">H4</f>
        <v>штук/ pieces</v>
      </c>
      <c r="I32" s="188" t="str">
        <f t="shared" si="11"/>
        <v>0</v>
      </c>
      <c r="J32" s="189" t="str">
        <f t="shared" si="11"/>
        <v>0</v>
      </c>
      <c r="K32" s="190" t="str">
        <f t="shared" si="11"/>
        <v>0</v>
      </c>
      <c r="L32" s="63" t="str">
        <f t="shared" si="11"/>
        <v>0</v>
      </c>
      <c r="M32" s="191" t="str">
        <f t="shared" si="11"/>
        <v>0</v>
      </c>
      <c r="N32" s="65" t="str">
        <f t="shared" si="11"/>
        <v>0</v>
      </c>
      <c r="O32" s="192" t="str">
        <f t="shared" si="11"/>
        <v>0</v>
      </c>
      <c r="P32" s="193" t="str">
        <f t="shared" si="11"/>
        <v>0</v>
      </c>
      <c r="Q32" s="194" t="str">
        <f t="shared" si="11"/>
        <v>0</v>
      </c>
      <c r="R32" s="195" t="str">
        <f t="shared" si="11"/>
        <v>0</v>
      </c>
      <c r="S32" s="196" t="str">
        <f t="shared" si="11"/>
        <v>0</v>
      </c>
      <c r="T32" s="88" t="str">
        <f t="shared" si="11"/>
        <v>0</v>
      </c>
      <c r="U32" s="197" t="str">
        <f t="shared" si="11"/>
        <v>0</v>
      </c>
      <c r="V32" s="182"/>
      <c r="W32" s="180"/>
      <c r="X32" s="180"/>
      <c r="Y32" s="180"/>
      <c r="Z32" s="180"/>
      <c r="AA32" s="2"/>
    </row>
    <row r="33">
      <c r="A33" s="180"/>
      <c r="B33" s="181"/>
      <c r="C33" s="180"/>
      <c r="D33" s="182"/>
      <c r="E33" s="2"/>
      <c r="F33" s="2"/>
      <c r="G33" s="2"/>
      <c r="H33" s="203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2"/>
      <c r="W33" s="180"/>
      <c r="X33" s="180"/>
      <c r="Y33" s="180"/>
      <c r="Z33" s="180"/>
      <c r="AA33" s="2"/>
    </row>
    <row r="34">
      <c r="A34" s="2"/>
      <c r="B34" s="181"/>
      <c r="C34" s="2"/>
      <c r="D34" s="182"/>
      <c r="E34" s="2"/>
      <c r="F34" s="2"/>
      <c r="G34" s="2"/>
      <c r="H34" s="204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182"/>
      <c r="W34" s="2"/>
      <c r="X34" s="2"/>
      <c r="Y34" s="2"/>
      <c r="Z34" s="2"/>
      <c r="AA34" s="2"/>
    </row>
    <row r="35">
      <c r="A35" s="2"/>
      <c r="B35" s="181"/>
      <c r="C35" s="2"/>
      <c r="D35" s="182"/>
      <c r="E35" s="2"/>
      <c r="F35" s="2"/>
      <c r="G35" s="2"/>
      <c r="H35" s="204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182"/>
      <c r="W35" s="2"/>
      <c r="X35" s="2"/>
      <c r="Y35" s="2"/>
      <c r="Z35" s="2"/>
      <c r="AA35" s="2"/>
    </row>
    <row r="36">
      <c r="A36" s="2"/>
      <c r="B36" s="181"/>
      <c r="C36" s="2"/>
      <c r="D36" s="182"/>
      <c r="E36" s="2"/>
      <c r="F36" s="2"/>
      <c r="G36" s="2"/>
      <c r="H36" s="20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182"/>
      <c r="W36" s="2"/>
      <c r="X36" s="2"/>
      <c r="Y36" s="2"/>
      <c r="Z36" s="2"/>
      <c r="AA36" s="2"/>
    </row>
    <row r="37">
      <c r="A37" s="2"/>
      <c r="B37" s="181"/>
      <c r="C37" s="2"/>
      <c r="D37" s="182"/>
      <c r="E37" s="2"/>
      <c r="F37" s="2"/>
      <c r="G37" s="2"/>
      <c r="H37" s="20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182"/>
      <c r="W37" s="2"/>
      <c r="X37" s="2"/>
      <c r="Y37" s="2"/>
      <c r="Z37" s="2"/>
      <c r="AA37" s="2"/>
    </row>
    <row r="38">
      <c r="A38" s="2"/>
      <c r="B38" s="181"/>
      <c r="C38" s="2"/>
      <c r="D38" s="182"/>
      <c r="E38" s="2"/>
      <c r="F38" s="2"/>
      <c r="G38" s="2"/>
      <c r="H38" s="204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182"/>
      <c r="W38" s="2"/>
      <c r="X38" s="2"/>
      <c r="Y38" s="41"/>
      <c r="Z38" s="2"/>
      <c r="AA38" s="2"/>
    </row>
    <row r="39">
      <c r="A39" s="2"/>
      <c r="B39" s="181"/>
      <c r="C39" s="2"/>
      <c r="D39" s="182"/>
      <c r="E39" s="2"/>
      <c r="F39" s="2"/>
      <c r="G39" s="2"/>
      <c r="H39" s="204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182"/>
      <c r="W39" s="2"/>
      <c r="X39" s="2"/>
      <c r="Y39" s="2"/>
      <c r="Z39" s="2"/>
      <c r="AA39" s="2"/>
    </row>
    <row r="40">
      <c r="A40" s="2"/>
      <c r="B40" s="181"/>
      <c r="C40" s="2"/>
      <c r="D40" s="182"/>
      <c r="E40" s="2"/>
      <c r="F40" s="2"/>
      <c r="G40" s="2"/>
      <c r="H40" s="204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182"/>
      <c r="W40" s="2"/>
      <c r="X40" s="2"/>
      <c r="Y40" s="2"/>
      <c r="Z40" s="2"/>
      <c r="AA40" s="2"/>
    </row>
    <row r="41">
      <c r="A41" s="2"/>
      <c r="B41" s="181"/>
      <c r="C41" s="2"/>
      <c r="D41" s="182"/>
      <c r="E41" s="2"/>
      <c r="F41" s="2"/>
      <c r="G41" s="2"/>
      <c r="H41" s="20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182"/>
      <c r="W41" s="2"/>
      <c r="X41" s="2"/>
      <c r="Y41" s="2"/>
      <c r="Z41" s="2"/>
      <c r="AA41" s="2"/>
    </row>
    <row r="42">
      <c r="A42" s="2"/>
      <c r="B42" s="181"/>
      <c r="C42" s="2"/>
      <c r="D42" s="182"/>
      <c r="E42" s="2"/>
      <c r="F42" s="2"/>
      <c r="G42" s="2"/>
      <c r="H42" s="204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182"/>
      <c r="W42" s="2"/>
      <c r="X42" s="2"/>
      <c r="Y42" s="2"/>
      <c r="Z42" s="2"/>
      <c r="AA42" s="2"/>
    </row>
    <row r="43">
      <c r="A43" s="2"/>
      <c r="B43" s="181"/>
      <c r="C43" s="2"/>
      <c r="D43" s="182"/>
      <c r="E43" s="2"/>
      <c r="F43" s="2"/>
      <c r="G43" s="2"/>
      <c r="H43" s="204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182"/>
      <c r="W43" s="2"/>
      <c r="X43" s="2"/>
      <c r="Y43" s="2"/>
      <c r="Z43" s="2"/>
      <c r="AA43" s="2"/>
    </row>
    <row r="44">
      <c r="A44" s="2"/>
      <c r="B44" s="181"/>
      <c r="C44" s="2"/>
      <c r="D44" s="182"/>
      <c r="E44" s="2"/>
      <c r="F44" s="2"/>
      <c r="G44" s="2"/>
      <c r="H44" s="204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182"/>
      <c r="W44" s="2"/>
      <c r="X44" s="2"/>
      <c r="Y44" s="2"/>
      <c r="Z44" s="2"/>
      <c r="AA44" s="2"/>
    </row>
    <row r="45">
      <c r="A45" s="2"/>
      <c r="B45" s="181"/>
      <c r="C45" s="2"/>
      <c r="D45" s="182"/>
      <c r="E45" s="2"/>
      <c r="F45" s="2"/>
      <c r="G45" s="2"/>
      <c r="H45" s="204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182"/>
      <c r="W45" s="2"/>
      <c r="X45" s="2"/>
      <c r="Y45" s="2"/>
      <c r="Z45" s="2"/>
      <c r="AA45" s="2"/>
    </row>
    <row r="46">
      <c r="A46" s="2"/>
      <c r="B46" s="181"/>
      <c r="C46" s="2"/>
      <c r="D46" s="182"/>
      <c r="E46" s="2"/>
      <c r="F46" s="2"/>
      <c r="G46" s="2"/>
      <c r="H46" s="204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182"/>
      <c r="W46" s="2"/>
      <c r="X46" s="2"/>
      <c r="Y46" s="2"/>
      <c r="Z46" s="2"/>
      <c r="AA46" s="2"/>
    </row>
    <row r="47">
      <c r="A47" s="2"/>
      <c r="B47" s="181"/>
      <c r="C47" s="2"/>
      <c r="D47" s="182"/>
      <c r="E47" s="2"/>
      <c r="F47" s="2"/>
      <c r="G47" s="2"/>
      <c r="H47" s="204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182"/>
      <c r="W47" s="2"/>
      <c r="X47" s="2"/>
      <c r="Y47" s="2"/>
      <c r="Z47" s="2"/>
      <c r="AA47" s="2"/>
    </row>
    <row r="48">
      <c r="A48" s="2"/>
      <c r="B48" s="181"/>
      <c r="C48" s="2"/>
      <c r="D48" s="182"/>
      <c r="E48" s="2"/>
      <c r="F48" s="2"/>
      <c r="G48" s="2"/>
      <c r="H48" s="204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182"/>
      <c r="W48" s="2"/>
      <c r="X48" s="2"/>
      <c r="Y48" s="2"/>
      <c r="Z48" s="2"/>
      <c r="AA48" s="2"/>
    </row>
    <row r="49">
      <c r="A49" s="2"/>
      <c r="B49" s="181"/>
      <c r="C49" s="2"/>
      <c r="D49" s="182"/>
      <c r="E49" s="2"/>
      <c r="F49" s="2"/>
      <c r="G49" s="2"/>
      <c r="H49" s="204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182"/>
      <c r="W49" s="2"/>
      <c r="X49" s="2"/>
      <c r="Y49" s="2"/>
      <c r="Z49" s="2"/>
      <c r="AA49" s="2"/>
    </row>
    <row r="50">
      <c r="A50" s="2"/>
      <c r="B50" s="181"/>
      <c r="C50" s="2"/>
      <c r="D50" s="182"/>
      <c r="E50" s="2"/>
      <c r="F50" s="2"/>
      <c r="G50" s="2"/>
      <c r="H50" s="204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182"/>
      <c r="W50" s="2"/>
      <c r="X50" s="2"/>
      <c r="Y50" s="2"/>
      <c r="Z50" s="2"/>
      <c r="AA50" s="2"/>
    </row>
    <row r="51">
      <c r="A51" s="2"/>
      <c r="B51" s="181"/>
      <c r="C51" s="2"/>
      <c r="D51" s="182"/>
      <c r="E51" s="2"/>
      <c r="F51" s="2"/>
      <c r="G51" s="2"/>
      <c r="H51" s="204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182"/>
      <c r="W51" s="2"/>
      <c r="X51" s="2"/>
      <c r="Y51" s="2"/>
      <c r="Z51" s="2"/>
      <c r="AA51" s="2"/>
    </row>
    <row r="52">
      <c r="A52" s="2"/>
      <c r="B52" s="181"/>
      <c r="C52" s="2"/>
      <c r="D52" s="182"/>
      <c r="E52" s="2"/>
      <c r="F52" s="2"/>
      <c r="G52" s="2"/>
      <c r="H52" s="204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182"/>
      <c r="W52" s="2"/>
      <c r="X52" s="2"/>
      <c r="Y52" s="2"/>
      <c r="Z52" s="2"/>
      <c r="AA52" s="2"/>
    </row>
    <row r="53">
      <c r="A53" s="2"/>
      <c r="B53" s="181"/>
      <c r="C53" s="2"/>
      <c r="D53" s="182"/>
      <c r="E53" s="2"/>
      <c r="F53" s="2"/>
      <c r="G53" s="2"/>
      <c r="H53" s="204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2"/>
      <c r="W53" s="2"/>
      <c r="X53" s="2"/>
      <c r="Y53" s="2"/>
      <c r="Z53" s="2"/>
      <c r="AA53" s="2"/>
    </row>
    <row r="54">
      <c r="A54" s="2"/>
      <c r="B54" s="181"/>
      <c r="C54" s="2"/>
      <c r="D54" s="182"/>
      <c r="E54" s="2"/>
      <c r="F54" s="2"/>
      <c r="G54" s="2"/>
      <c r="H54" s="204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2"/>
      <c r="W54" s="2"/>
      <c r="X54" s="2"/>
      <c r="Y54" s="2"/>
      <c r="Z54" s="2"/>
      <c r="AA54" s="2"/>
    </row>
    <row r="55">
      <c r="A55" s="2"/>
      <c r="B55" s="181"/>
      <c r="C55" s="2"/>
      <c r="D55" s="182"/>
      <c r="E55" s="2"/>
      <c r="F55" s="2"/>
      <c r="G55" s="2"/>
      <c r="H55" s="204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182"/>
      <c r="W55" s="2"/>
      <c r="X55" s="2"/>
      <c r="Y55" s="2"/>
      <c r="Z55" s="2"/>
      <c r="AA55" s="2"/>
    </row>
    <row r="56">
      <c r="A56" s="2"/>
      <c r="B56" s="181"/>
      <c r="C56" s="2"/>
      <c r="D56" s="182"/>
      <c r="E56" s="2"/>
      <c r="F56" s="2"/>
      <c r="G56" s="2"/>
      <c r="H56" s="204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182"/>
      <c r="W56" s="2"/>
      <c r="X56" s="2"/>
      <c r="Y56" s="2"/>
      <c r="Z56" s="2"/>
      <c r="AA56" s="2"/>
    </row>
    <row r="57">
      <c r="A57" s="2"/>
      <c r="B57" s="181"/>
      <c r="C57" s="2"/>
      <c r="D57" s="182"/>
      <c r="E57" s="2"/>
      <c r="F57" s="2"/>
      <c r="G57" s="2"/>
      <c r="H57" s="204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182"/>
      <c r="W57" s="2"/>
      <c r="X57" s="2"/>
      <c r="Y57" s="2"/>
      <c r="Z57" s="2"/>
      <c r="AA57" s="2"/>
    </row>
    <row r="58">
      <c r="A58" s="2"/>
      <c r="B58" s="181"/>
      <c r="C58" s="2"/>
      <c r="D58" s="182"/>
      <c r="E58" s="2"/>
      <c r="F58" s="2"/>
      <c r="G58" s="2"/>
      <c r="H58" s="204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182"/>
      <c r="W58" s="2"/>
      <c r="X58" s="2"/>
      <c r="Y58" s="2"/>
      <c r="Z58" s="2"/>
      <c r="AA58" s="2"/>
    </row>
    <row r="59">
      <c r="A59" s="2"/>
      <c r="B59" s="181"/>
      <c r="C59" s="2"/>
      <c r="D59" s="182"/>
      <c r="E59" s="2"/>
      <c r="F59" s="2"/>
      <c r="G59" s="2"/>
      <c r="H59" s="204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182"/>
      <c r="W59" s="2"/>
      <c r="X59" s="2"/>
      <c r="Y59" s="2"/>
      <c r="Z59" s="2"/>
      <c r="AA59" s="2"/>
    </row>
    <row r="60">
      <c r="A60" s="2"/>
      <c r="B60" s="181"/>
      <c r="C60" s="2"/>
      <c r="D60" s="182"/>
      <c r="E60" s="2"/>
      <c r="F60" s="2"/>
      <c r="G60" s="2"/>
      <c r="H60" s="204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182"/>
      <c r="W60" s="2"/>
      <c r="X60" s="2"/>
      <c r="Y60" s="2"/>
      <c r="Z60" s="2"/>
      <c r="AA60" s="2"/>
    </row>
    <row r="61">
      <c r="A61" s="2"/>
      <c r="B61" s="181"/>
      <c r="C61" s="2"/>
      <c r="D61" s="182"/>
      <c r="E61" s="2"/>
      <c r="F61" s="2"/>
      <c r="G61" s="2"/>
      <c r="H61" s="204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182"/>
      <c r="W61" s="2"/>
      <c r="X61" s="2"/>
      <c r="Y61" s="2"/>
      <c r="Z61" s="2"/>
      <c r="AA61" s="2"/>
    </row>
    <row r="62">
      <c r="A62" s="2"/>
      <c r="B62" s="181"/>
      <c r="C62" s="2"/>
      <c r="D62" s="182"/>
      <c r="E62" s="2"/>
      <c r="F62" s="2"/>
      <c r="G62" s="2"/>
      <c r="H62" s="204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182"/>
      <c r="W62" s="2"/>
      <c r="X62" s="2"/>
      <c r="Y62" s="2"/>
      <c r="Z62" s="2"/>
      <c r="AA62" s="2"/>
    </row>
    <row r="63">
      <c r="A63" s="2"/>
      <c r="B63" s="181"/>
      <c r="C63" s="2"/>
      <c r="D63" s="182"/>
      <c r="E63" s="2"/>
      <c r="F63" s="2"/>
      <c r="G63" s="2"/>
      <c r="H63" s="204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182"/>
      <c r="W63" s="2"/>
      <c r="X63" s="2"/>
      <c r="Y63" s="2"/>
      <c r="Z63" s="2"/>
      <c r="AA63" s="2"/>
    </row>
    <row r="64">
      <c r="A64" s="2"/>
      <c r="B64" s="181"/>
      <c r="C64" s="2"/>
      <c r="D64" s="182"/>
      <c r="E64" s="2"/>
      <c r="F64" s="2"/>
      <c r="G64" s="2"/>
      <c r="H64" s="204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182"/>
      <c r="W64" s="2"/>
      <c r="X64" s="2"/>
      <c r="Y64" s="2"/>
      <c r="Z64" s="2"/>
      <c r="AA64" s="2"/>
    </row>
    <row r="65">
      <c r="A65" s="2"/>
      <c r="B65" s="181"/>
      <c r="C65" s="2"/>
      <c r="D65" s="182"/>
      <c r="E65" s="2"/>
      <c r="F65" s="2"/>
      <c r="G65" s="2"/>
      <c r="H65" s="204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182"/>
      <c r="W65" s="2"/>
      <c r="X65" s="2"/>
      <c r="Y65" s="2"/>
      <c r="Z65" s="2"/>
      <c r="AA65" s="2"/>
    </row>
    <row r="66">
      <c r="A66" s="2"/>
      <c r="B66" s="181"/>
      <c r="C66" s="2"/>
      <c r="D66" s="182"/>
      <c r="E66" s="2"/>
      <c r="F66" s="2"/>
      <c r="G66" s="2"/>
      <c r="H66" s="204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182"/>
      <c r="W66" s="2"/>
      <c r="X66" s="2"/>
      <c r="Y66" s="2"/>
      <c r="Z66" s="2"/>
      <c r="AA66" s="2"/>
    </row>
    <row r="67">
      <c r="A67" s="2"/>
      <c r="B67" s="181"/>
      <c r="C67" s="2"/>
      <c r="D67" s="182"/>
      <c r="E67" s="2"/>
      <c r="F67" s="2"/>
      <c r="G67" s="2"/>
      <c r="H67" s="204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182"/>
      <c r="W67" s="2"/>
      <c r="X67" s="2"/>
      <c r="Y67" s="2"/>
      <c r="Z67" s="2"/>
      <c r="AA67" s="2"/>
    </row>
    <row r="68">
      <c r="A68" s="2"/>
      <c r="B68" s="181"/>
      <c r="C68" s="2"/>
      <c r="D68" s="182"/>
      <c r="E68" s="2"/>
      <c r="F68" s="2"/>
      <c r="G68" s="2"/>
      <c r="H68" s="204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182"/>
      <c r="W68" s="2"/>
      <c r="X68" s="2"/>
      <c r="Y68" s="2"/>
      <c r="Z68" s="2"/>
      <c r="AA68" s="2"/>
    </row>
    <row r="69">
      <c r="A69" s="2"/>
      <c r="B69" s="181"/>
      <c r="C69" s="2"/>
      <c r="D69" s="182"/>
      <c r="E69" s="2"/>
      <c r="F69" s="2"/>
      <c r="G69" s="2"/>
      <c r="H69" s="204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182"/>
      <c r="W69" s="2"/>
      <c r="X69" s="2"/>
      <c r="Y69" s="2"/>
      <c r="Z69" s="2"/>
      <c r="AA69" s="2"/>
    </row>
    <row r="70">
      <c r="A70" s="2"/>
      <c r="B70" s="181"/>
      <c r="C70" s="2"/>
      <c r="D70" s="182"/>
      <c r="E70" s="2"/>
      <c r="F70" s="2"/>
      <c r="G70" s="2"/>
      <c r="H70" s="204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182"/>
      <c r="W70" s="2"/>
      <c r="X70" s="2"/>
      <c r="Y70" s="2"/>
      <c r="Z70" s="2"/>
      <c r="AA70" s="2"/>
    </row>
    <row r="71">
      <c r="A71" s="2"/>
      <c r="B71" s="181"/>
      <c r="C71" s="2"/>
      <c r="D71" s="182"/>
      <c r="E71" s="2"/>
      <c r="F71" s="2"/>
      <c r="G71" s="2"/>
      <c r="H71" s="204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182"/>
      <c r="W71" s="2"/>
      <c r="X71" s="2"/>
      <c r="Y71" s="2"/>
      <c r="Z71" s="2"/>
      <c r="AA71" s="2"/>
    </row>
    <row r="72">
      <c r="A72" s="2"/>
      <c r="B72" s="181"/>
      <c r="C72" s="2"/>
      <c r="D72" s="182"/>
      <c r="E72" s="2"/>
      <c r="F72" s="2"/>
      <c r="G72" s="2"/>
      <c r="H72" s="204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182"/>
      <c r="W72" s="2"/>
      <c r="X72" s="2"/>
      <c r="Y72" s="2"/>
      <c r="Z72" s="2"/>
      <c r="AA72" s="2"/>
    </row>
    <row r="73">
      <c r="A73" s="2"/>
      <c r="B73" s="181"/>
      <c r="C73" s="2"/>
      <c r="D73" s="182"/>
      <c r="E73" s="2"/>
      <c r="F73" s="2"/>
      <c r="G73" s="2"/>
      <c r="H73" s="204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182"/>
      <c r="W73" s="2"/>
      <c r="X73" s="2"/>
      <c r="Y73" s="2"/>
      <c r="Z73" s="2"/>
      <c r="AA73" s="2"/>
    </row>
    <row r="74">
      <c r="A74" s="2"/>
      <c r="B74" s="181"/>
      <c r="C74" s="2"/>
      <c r="D74" s="182"/>
      <c r="E74" s="2"/>
      <c r="F74" s="2"/>
      <c r="G74" s="2"/>
      <c r="H74" s="204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182"/>
      <c r="W74" s="2"/>
      <c r="X74" s="2"/>
      <c r="Y74" s="2"/>
      <c r="Z74" s="2"/>
      <c r="AA74" s="2"/>
    </row>
    <row r="75">
      <c r="A75" s="2"/>
      <c r="B75" s="181"/>
      <c r="C75" s="2"/>
      <c r="D75" s="182"/>
      <c r="E75" s="2"/>
      <c r="F75" s="2"/>
      <c r="G75" s="2"/>
      <c r="H75" s="204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182"/>
      <c r="W75" s="2"/>
      <c r="X75" s="2"/>
      <c r="Y75" s="2"/>
      <c r="Z75" s="2"/>
      <c r="AA75" s="2"/>
    </row>
    <row r="76">
      <c r="A76" s="2"/>
      <c r="B76" s="181"/>
      <c r="C76" s="2"/>
      <c r="D76" s="182"/>
      <c r="E76" s="2"/>
      <c r="F76" s="2"/>
      <c r="G76" s="2"/>
      <c r="H76" s="204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182"/>
      <c r="W76" s="2"/>
      <c r="X76" s="2"/>
      <c r="Y76" s="2"/>
      <c r="Z76" s="2"/>
      <c r="AA76" s="2"/>
    </row>
    <row r="77">
      <c r="A77" s="2"/>
      <c r="B77" s="181"/>
      <c r="C77" s="2"/>
      <c r="D77" s="182"/>
      <c r="E77" s="2"/>
      <c r="F77" s="2"/>
      <c r="G77" s="2"/>
      <c r="H77" s="204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182"/>
      <c r="W77" s="2"/>
      <c r="X77" s="2"/>
      <c r="Y77" s="2"/>
      <c r="Z77" s="2"/>
      <c r="AA77" s="2"/>
    </row>
    <row r="78">
      <c r="A78" s="2"/>
      <c r="B78" s="181"/>
      <c r="C78" s="2"/>
      <c r="D78" s="182"/>
      <c r="E78" s="2"/>
      <c r="F78" s="2"/>
      <c r="G78" s="2"/>
      <c r="H78" s="204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182"/>
      <c r="W78" s="2"/>
      <c r="X78" s="2"/>
      <c r="Y78" s="2"/>
      <c r="Z78" s="2"/>
      <c r="AA78" s="2"/>
    </row>
    <row r="79">
      <c r="A79" s="2"/>
      <c r="B79" s="181"/>
      <c r="C79" s="2"/>
      <c r="D79" s="182"/>
      <c r="E79" s="2"/>
      <c r="F79" s="2"/>
      <c r="G79" s="2"/>
      <c r="H79" s="204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182"/>
      <c r="W79" s="2"/>
      <c r="X79" s="2"/>
      <c r="Y79" s="2"/>
      <c r="Z79" s="2"/>
      <c r="AA79" s="2"/>
    </row>
    <row r="80">
      <c r="A80" s="2"/>
      <c r="B80" s="181"/>
      <c r="C80" s="2"/>
      <c r="D80" s="182"/>
      <c r="E80" s="2"/>
      <c r="F80" s="2"/>
      <c r="G80" s="2"/>
      <c r="H80" s="204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182"/>
      <c r="W80" s="2"/>
      <c r="X80" s="2"/>
      <c r="Y80" s="2"/>
      <c r="Z80" s="2"/>
      <c r="AA80" s="2"/>
    </row>
    <row r="81">
      <c r="A81" s="2"/>
      <c r="B81" s="181"/>
      <c r="C81" s="2"/>
      <c r="D81" s="182"/>
      <c r="E81" s="2"/>
      <c r="F81" s="2"/>
      <c r="G81" s="2"/>
      <c r="H81" s="204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182"/>
      <c r="W81" s="2"/>
      <c r="X81" s="2"/>
      <c r="Y81" s="2"/>
      <c r="Z81" s="2"/>
      <c r="AA81" s="2"/>
    </row>
    <row r="82">
      <c r="A82" s="2"/>
      <c r="B82" s="181"/>
      <c r="C82" s="2"/>
      <c r="D82" s="182"/>
      <c r="E82" s="2"/>
      <c r="F82" s="2"/>
      <c r="G82" s="2"/>
      <c r="H82" s="204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182"/>
      <c r="W82" s="2"/>
      <c r="X82" s="2"/>
      <c r="Y82" s="2"/>
      <c r="Z82" s="2"/>
      <c r="AA82" s="2"/>
    </row>
    <row r="83">
      <c r="A83" s="2"/>
      <c r="B83" s="181"/>
      <c r="C83" s="2"/>
      <c r="D83" s="182"/>
      <c r="E83" s="2"/>
      <c r="F83" s="2"/>
      <c r="G83" s="2"/>
      <c r="H83" s="204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182"/>
      <c r="W83" s="2"/>
      <c r="X83" s="2"/>
      <c r="Y83" s="2"/>
      <c r="Z83" s="2"/>
      <c r="AA83" s="2"/>
    </row>
    <row r="84">
      <c r="A84" s="2"/>
      <c r="B84" s="181"/>
      <c r="C84" s="2"/>
      <c r="D84" s="182"/>
      <c r="E84" s="2"/>
      <c r="F84" s="2"/>
      <c r="G84" s="2"/>
      <c r="H84" s="204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182"/>
      <c r="W84" s="2"/>
      <c r="X84" s="2"/>
      <c r="Y84" s="2"/>
      <c r="Z84" s="2"/>
      <c r="AA84" s="2"/>
    </row>
    <row r="85">
      <c r="A85" s="2"/>
      <c r="B85" s="181"/>
      <c r="C85" s="2"/>
      <c r="D85" s="182"/>
      <c r="E85" s="2"/>
      <c r="F85" s="2"/>
      <c r="G85" s="2"/>
      <c r="H85" s="204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82"/>
      <c r="W85" s="2"/>
      <c r="X85" s="2"/>
      <c r="Y85" s="2"/>
      <c r="Z85" s="2"/>
      <c r="AA85" s="2"/>
    </row>
    <row r="86">
      <c r="A86" s="2"/>
      <c r="B86" s="181"/>
      <c r="C86" s="2"/>
      <c r="D86" s="182"/>
      <c r="E86" s="2"/>
      <c r="F86" s="2"/>
      <c r="G86" s="2"/>
      <c r="H86" s="204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182"/>
      <c r="W86" s="2"/>
      <c r="X86" s="2"/>
      <c r="Y86" s="2"/>
      <c r="Z86" s="2"/>
      <c r="AA86" s="2"/>
    </row>
    <row r="87">
      <c r="A87" s="2"/>
      <c r="B87" s="181"/>
      <c r="C87" s="2"/>
      <c r="D87" s="182"/>
      <c r="E87" s="2"/>
      <c r="F87" s="2"/>
      <c r="G87" s="2"/>
      <c r="H87" s="204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182"/>
      <c r="W87" s="2"/>
      <c r="X87" s="2"/>
      <c r="Y87" s="2"/>
      <c r="Z87" s="2"/>
      <c r="AA87" s="2"/>
    </row>
    <row r="88">
      <c r="A88" s="2"/>
      <c r="B88" s="181"/>
      <c r="C88" s="2"/>
      <c r="D88" s="182"/>
      <c r="E88" s="2"/>
      <c r="F88" s="2"/>
      <c r="G88" s="2"/>
      <c r="H88" s="204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182"/>
      <c r="W88" s="2"/>
      <c r="X88" s="2"/>
      <c r="Y88" s="2"/>
      <c r="Z88" s="2"/>
      <c r="AA88" s="2"/>
    </row>
    <row r="89">
      <c r="A89" s="2"/>
      <c r="B89" s="181"/>
      <c r="C89" s="2"/>
      <c r="D89" s="182"/>
      <c r="E89" s="2"/>
      <c r="F89" s="2"/>
      <c r="G89" s="2"/>
      <c r="H89" s="204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182"/>
      <c r="W89" s="2"/>
      <c r="X89" s="2"/>
      <c r="Y89" s="2"/>
      <c r="Z89" s="2"/>
      <c r="AA89" s="2"/>
    </row>
    <row r="90">
      <c r="A90" s="2"/>
      <c r="B90" s="181"/>
      <c r="C90" s="2"/>
      <c r="D90" s="182"/>
      <c r="E90" s="2"/>
      <c r="F90" s="2"/>
      <c r="G90" s="2"/>
      <c r="H90" s="204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182"/>
      <c r="W90" s="2"/>
      <c r="X90" s="2"/>
      <c r="Y90" s="2"/>
      <c r="Z90" s="2"/>
      <c r="AA90" s="2"/>
    </row>
    <row r="91">
      <c r="A91" s="2"/>
      <c r="B91" s="181"/>
      <c r="C91" s="2"/>
      <c r="D91" s="182"/>
      <c r="E91" s="2"/>
      <c r="F91" s="2"/>
      <c r="G91" s="2"/>
      <c r="H91" s="204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182"/>
      <c r="W91" s="2"/>
      <c r="X91" s="2"/>
      <c r="Y91" s="2"/>
      <c r="Z91" s="2"/>
      <c r="AA91" s="2"/>
    </row>
    <row r="92">
      <c r="A92" s="2"/>
      <c r="B92" s="181"/>
      <c r="C92" s="2"/>
      <c r="D92" s="182"/>
      <c r="E92" s="2"/>
      <c r="F92" s="2"/>
      <c r="G92" s="2"/>
      <c r="H92" s="204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182"/>
      <c r="W92" s="2"/>
      <c r="X92" s="2"/>
      <c r="Y92" s="2"/>
      <c r="Z92" s="2"/>
      <c r="AA92" s="2"/>
    </row>
    <row r="93">
      <c r="A93" s="2"/>
      <c r="B93" s="181"/>
      <c r="C93" s="2"/>
      <c r="D93" s="182"/>
      <c r="E93" s="2"/>
      <c r="F93" s="2"/>
      <c r="G93" s="2"/>
      <c r="H93" s="204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182"/>
      <c r="W93" s="2"/>
      <c r="X93" s="2"/>
      <c r="Y93" s="2"/>
      <c r="Z93" s="2"/>
      <c r="AA93" s="2"/>
    </row>
    <row r="94">
      <c r="A94" s="2"/>
      <c r="B94" s="181"/>
      <c r="C94" s="2"/>
      <c r="D94" s="182"/>
      <c r="E94" s="2"/>
      <c r="F94" s="2"/>
      <c r="G94" s="2"/>
      <c r="H94" s="204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182"/>
      <c r="W94" s="2"/>
      <c r="X94" s="2"/>
      <c r="Y94" s="2"/>
      <c r="Z94" s="2"/>
      <c r="AA94" s="2"/>
    </row>
    <row r="95">
      <c r="A95" s="2"/>
      <c r="B95" s="181"/>
      <c r="C95" s="2"/>
      <c r="D95" s="182"/>
      <c r="E95" s="2"/>
      <c r="F95" s="2"/>
      <c r="G95" s="2"/>
      <c r="H95" s="204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182"/>
      <c r="W95" s="2"/>
      <c r="X95" s="2"/>
      <c r="Y95" s="2"/>
      <c r="Z95" s="2"/>
      <c r="AA95" s="2"/>
    </row>
    <row r="96">
      <c r="A96" s="2"/>
      <c r="B96" s="181"/>
      <c r="C96" s="2"/>
      <c r="D96" s="182"/>
      <c r="E96" s="2"/>
      <c r="F96" s="2"/>
      <c r="G96" s="2"/>
      <c r="H96" s="204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182"/>
      <c r="W96" s="2"/>
      <c r="X96" s="2"/>
      <c r="Y96" s="2"/>
      <c r="Z96" s="2"/>
      <c r="AA96" s="2"/>
    </row>
    <row r="97">
      <c r="A97" s="2"/>
      <c r="B97" s="181"/>
      <c r="C97" s="2"/>
      <c r="D97" s="182"/>
      <c r="E97" s="2"/>
      <c r="F97" s="2"/>
      <c r="G97" s="2"/>
      <c r="H97" s="204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182"/>
      <c r="W97" s="2"/>
      <c r="X97" s="2"/>
      <c r="Y97" s="2"/>
      <c r="Z97" s="2"/>
      <c r="AA97" s="2"/>
    </row>
    <row r="98">
      <c r="A98" s="2"/>
      <c r="B98" s="181"/>
      <c r="C98" s="2"/>
      <c r="D98" s="182"/>
      <c r="E98" s="2"/>
      <c r="F98" s="2"/>
      <c r="G98" s="2"/>
      <c r="H98" s="204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182"/>
      <c r="W98" s="2"/>
      <c r="X98" s="2"/>
      <c r="Y98" s="2"/>
      <c r="Z98" s="2"/>
      <c r="AA98" s="2"/>
    </row>
    <row r="99">
      <c r="A99" s="2"/>
      <c r="B99" s="181"/>
      <c r="C99" s="2"/>
      <c r="D99" s="182"/>
      <c r="E99" s="2"/>
      <c r="F99" s="2"/>
      <c r="G99" s="2"/>
      <c r="H99" s="204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182"/>
      <c r="W99" s="2"/>
      <c r="X99" s="2"/>
      <c r="Y99" s="2"/>
      <c r="Z99" s="2"/>
      <c r="AA99" s="2"/>
    </row>
    <row r="100">
      <c r="A100" s="2"/>
      <c r="B100" s="181"/>
      <c r="C100" s="2"/>
      <c r="D100" s="182"/>
      <c r="E100" s="2"/>
      <c r="F100" s="2"/>
      <c r="G100" s="2"/>
      <c r="H100" s="204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182"/>
      <c r="W100" s="2"/>
      <c r="X100" s="2"/>
      <c r="Y100" s="2"/>
      <c r="Z100" s="2"/>
      <c r="AA100" s="2"/>
    </row>
  </sheetData>
  <mergeCells count="10">
    <mergeCell ref="E1:E4"/>
    <mergeCell ref="D1:D4"/>
    <mergeCell ref="A1:A4"/>
    <mergeCell ref="B1:B4"/>
    <mergeCell ref="C1:C4"/>
    <mergeCell ref="W1:W3"/>
    <mergeCell ref="X1:X3"/>
    <mergeCell ref="Y1:Y3"/>
    <mergeCell ref="Z1:Z3"/>
    <mergeCell ref="V1:V3"/>
  </mergeCells>
  <conditionalFormatting sqref="I5:I28">
    <cfRule type="cellIs" dxfId="0" priority="1" stopIfTrue="1" operator="greaterThan">
      <formula>0</formula>
    </cfRule>
  </conditionalFormatting>
  <conditionalFormatting sqref="I5:I28">
    <cfRule type="cellIs" dxfId="1" priority="2" stopIfTrue="1" operator="greaterThan">
      <formula>0</formula>
    </cfRule>
  </conditionalFormatting>
  <conditionalFormatting sqref="I6:I28">
    <cfRule type="cellIs" dxfId="2" priority="3" stopIfTrue="1" operator="greaterThan">
      <formula>0</formula>
    </cfRule>
  </conditionalFormatting>
  <conditionalFormatting sqref="I16">
    <cfRule type="cellIs" dxfId="0" priority="4" stopIfTrue="1" operator="greaterThan">
      <formula>0</formula>
    </cfRule>
  </conditionalFormatting>
  <conditionalFormatting sqref="I16">
    <cfRule type="cellIs" dxfId="1" priority="5" stopIfTrue="1" operator="greaterThan">
      <formula>0</formula>
    </cfRule>
  </conditionalFormatting>
  <conditionalFormatting sqref="I17:I23">
    <cfRule type="cellIs" dxfId="2" priority="6" stopIfTrue="1" operator="greaterThan">
      <formula>0</formula>
    </cfRule>
  </conditionalFormatting>
  <conditionalFormatting sqref="I17:I23">
    <cfRule type="cellIs" dxfId="0" priority="7" stopIfTrue="1" operator="greaterThan">
      <formula>0</formula>
    </cfRule>
  </conditionalFormatting>
  <conditionalFormatting sqref="I17:I23">
    <cfRule type="cellIs" dxfId="1" priority="8" stopIfTrue="1" operator="greaterThan">
      <formula>0</formula>
    </cfRule>
  </conditionalFormatting>
  <conditionalFormatting sqref="J5:J28">
    <cfRule type="cellIs" dxfId="3" priority="9" stopIfTrue="1" operator="greaterThan">
      <formula>0</formula>
    </cfRule>
  </conditionalFormatting>
  <conditionalFormatting sqref="J5:J28">
    <cfRule type="cellIs" dxfId="3" priority="10" stopIfTrue="1" operator="greaterThan">
      <formula>0</formula>
    </cfRule>
  </conditionalFormatting>
  <conditionalFormatting sqref="J16:J23">
    <cfRule type="cellIs" dxfId="3" priority="11" stopIfTrue="1" operator="greaterThan">
      <formula>0</formula>
    </cfRule>
  </conditionalFormatting>
  <conditionalFormatting sqref="J16:J23">
    <cfRule type="cellIs" dxfId="3" priority="12" stopIfTrue="1" operator="greaterThan">
      <formula>0</formula>
    </cfRule>
  </conditionalFormatting>
  <conditionalFormatting sqref="K5 K6:L28">
    <cfRule type="cellIs" dxfId="4" priority="13" stopIfTrue="1" operator="greaterThan">
      <formula>0</formula>
    </cfRule>
  </conditionalFormatting>
  <conditionalFormatting sqref="K5:K28">
    <cfRule type="cellIs" dxfId="5" priority="14" stopIfTrue="1" operator="greaterThan">
      <formula>0</formula>
    </cfRule>
  </conditionalFormatting>
  <conditionalFormatting sqref="K16:K23">
    <cfRule type="cellIs" dxfId="5" priority="15" stopIfTrue="1" operator="greaterThan">
      <formula>0</formula>
    </cfRule>
  </conditionalFormatting>
  <conditionalFormatting sqref="K16:K23">
    <cfRule type="cellIs" dxfId="4" priority="16" stopIfTrue="1" operator="greaterThan">
      <formula>0</formula>
    </cfRule>
  </conditionalFormatting>
  <conditionalFormatting sqref="L5:L28">
    <cfRule type="cellIs" dxfId="6" priority="17" stopIfTrue="1" operator="greaterThan">
      <formula>0</formula>
    </cfRule>
  </conditionalFormatting>
  <conditionalFormatting sqref="L5:L28">
    <cfRule type="cellIs" dxfId="7" priority="18" stopIfTrue="1" operator="greaterThan">
      <formula>0</formula>
    </cfRule>
  </conditionalFormatting>
  <conditionalFormatting sqref="L5:L28">
    <cfRule type="cellIs" dxfId="8" priority="19" stopIfTrue="1" operator="greaterThan">
      <formula>0</formula>
    </cfRule>
  </conditionalFormatting>
  <conditionalFormatting sqref="L6:L28">
    <cfRule type="cellIs" dxfId="9" priority="20" stopIfTrue="1" operator="greaterThan">
      <formula>0</formula>
    </cfRule>
  </conditionalFormatting>
  <conditionalFormatting sqref="L16:L23">
    <cfRule type="cellIs" dxfId="8" priority="21" stopIfTrue="1" operator="greaterThan">
      <formula>0</formula>
    </cfRule>
  </conditionalFormatting>
  <conditionalFormatting sqref="L16:L23">
    <cfRule type="cellIs" dxfId="9" priority="22" stopIfTrue="1" operator="greaterThan">
      <formula>0</formula>
    </cfRule>
  </conditionalFormatting>
  <conditionalFormatting sqref="L16:L23">
    <cfRule type="cellIs" dxfId="4" priority="23" stopIfTrue="1" operator="greaterThan">
      <formula>0</formula>
    </cfRule>
  </conditionalFormatting>
  <conditionalFormatting sqref="L16:L23">
    <cfRule type="cellIs" dxfId="4" priority="24" stopIfTrue="1" operator="greaterThan">
      <formula>0</formula>
    </cfRule>
  </conditionalFormatting>
  <conditionalFormatting sqref="M16:M23">
    <cfRule type="cellIs" dxfId="10" priority="25" stopIfTrue="1" operator="greaterThan">
      <formula>0</formula>
    </cfRule>
  </conditionalFormatting>
  <conditionalFormatting sqref="M17:M23">
    <cfRule type="cellIs" dxfId="11" priority="26" stopIfTrue="1" operator="greaterThan">
      <formula>0</formula>
    </cfRule>
  </conditionalFormatting>
  <conditionalFormatting sqref="M5:N28">
    <cfRule type="cellIs" dxfId="10" priority="27" stopIfTrue="1" operator="greaterThan">
      <formula>0</formula>
    </cfRule>
  </conditionalFormatting>
  <conditionalFormatting sqref="M6:N28">
    <cfRule type="cellIs" dxfId="11" priority="28" stopIfTrue="1" operator="greaterThan">
      <formula>0</formula>
    </cfRule>
  </conditionalFormatting>
  <conditionalFormatting sqref="N5:N28">
    <cfRule type="cellIs" dxfId="12" priority="29" stopIfTrue="1" operator="greaterThan">
      <formula>0</formula>
    </cfRule>
  </conditionalFormatting>
  <conditionalFormatting sqref="N11 N16:N23 N28">
    <cfRule type="cellIs" dxfId="12" priority="30" stopIfTrue="1" operator="greaterThan">
      <formula>0</formula>
    </cfRule>
  </conditionalFormatting>
  <conditionalFormatting sqref="N11 N16:N23 N28">
    <cfRule type="cellIs" dxfId="10" priority="31" stopIfTrue="1" operator="greaterThan">
      <formula>0</formula>
    </cfRule>
  </conditionalFormatting>
  <conditionalFormatting sqref="N16:N23">
    <cfRule type="cellIs" dxfId="10" priority="32" stopIfTrue="1" operator="greaterThan">
      <formula>0</formula>
    </cfRule>
  </conditionalFormatting>
  <conditionalFormatting sqref="N16:N23">
    <cfRule type="cellIs" dxfId="11" priority="33" stopIfTrue="1" operator="greaterThan">
      <formula>0</formula>
    </cfRule>
  </conditionalFormatting>
  <conditionalFormatting sqref="N16:N23">
    <cfRule type="cellIs" dxfId="12" priority="34" stopIfTrue="1" operator="greaterThan">
      <formula>0</formula>
    </cfRule>
  </conditionalFormatting>
  <conditionalFormatting sqref="O5:O28">
    <cfRule type="cellIs" dxfId="13" priority="35" stopIfTrue="1" operator="greaterThan">
      <formula>0</formula>
    </cfRule>
  </conditionalFormatting>
  <conditionalFormatting sqref="O5:O28">
    <cfRule type="cellIs" dxfId="14" priority="36" stopIfTrue="1" operator="greaterThan">
      <formula>0</formula>
    </cfRule>
  </conditionalFormatting>
  <conditionalFormatting sqref="O16:O23">
    <cfRule type="cellIs" dxfId="13" priority="37" stopIfTrue="1" operator="greaterThan">
      <formula>0</formula>
    </cfRule>
  </conditionalFormatting>
  <conditionalFormatting sqref="O16:O23">
    <cfRule type="cellIs" dxfId="14" priority="38" stopIfTrue="1" operator="greaterThan">
      <formula>0</formula>
    </cfRule>
  </conditionalFormatting>
  <conditionalFormatting sqref="P5:P28">
    <cfRule type="cellIs" dxfId="15" priority="39" stopIfTrue="1" operator="greaterThan">
      <formula>0</formula>
    </cfRule>
  </conditionalFormatting>
  <conditionalFormatting sqref="P5:P28">
    <cfRule type="cellIs" dxfId="16" priority="40" stopIfTrue="1" operator="greaterThan">
      <formula>0</formula>
    </cfRule>
  </conditionalFormatting>
  <conditionalFormatting sqref="P5:P28">
    <cfRule type="cellIs" dxfId="17" priority="41" stopIfTrue="1" operator="greaterThan">
      <formula>0</formula>
    </cfRule>
  </conditionalFormatting>
  <conditionalFormatting sqref="P16:P23">
    <cfRule type="cellIs" dxfId="15" priority="42" stopIfTrue="1" operator="greaterThan">
      <formula>0</formula>
    </cfRule>
  </conditionalFormatting>
  <conditionalFormatting sqref="P16:P23">
    <cfRule type="cellIs" dxfId="16" priority="43" stopIfTrue="1" operator="greaterThan">
      <formula>0</formula>
    </cfRule>
  </conditionalFormatting>
  <conditionalFormatting sqref="P16:P23">
    <cfRule type="cellIs" dxfId="17" priority="44" stopIfTrue="1" operator="greaterThan">
      <formula>0</formula>
    </cfRule>
  </conditionalFormatting>
  <conditionalFormatting sqref="Q5:Q28">
    <cfRule type="cellIs" dxfId="18" priority="45" stopIfTrue="1" operator="greaterThan">
      <formula>0</formula>
    </cfRule>
  </conditionalFormatting>
  <conditionalFormatting sqref="Q5:Q28">
    <cfRule type="cellIs" dxfId="19" priority="46" stopIfTrue="1" operator="greaterThan">
      <formula>0</formula>
    </cfRule>
  </conditionalFormatting>
  <conditionalFormatting sqref="Q5:Q28">
    <cfRule type="cellIs" dxfId="18" priority="47" stopIfTrue="1" operator="greaterThan">
      <formula>0</formula>
    </cfRule>
  </conditionalFormatting>
  <conditionalFormatting sqref="Q16">
    <cfRule type="cellIs" dxfId="19" priority="48" stopIfTrue="1" operator="greaterThan">
      <formula>0</formula>
    </cfRule>
  </conditionalFormatting>
  <conditionalFormatting sqref="Q16:Q23">
    <cfRule type="cellIs" dxfId="18" priority="49" stopIfTrue="1" operator="greaterThan">
      <formula>0</formula>
    </cfRule>
  </conditionalFormatting>
  <conditionalFormatting sqref="Q17:Q23">
    <cfRule type="cellIs" dxfId="18" priority="50" stopIfTrue="1" operator="greaterThan">
      <formula>0</formula>
    </cfRule>
  </conditionalFormatting>
  <conditionalFormatting sqref="Q17:Q23">
    <cfRule type="cellIs" dxfId="19" priority="51" stopIfTrue="1" operator="greaterThan">
      <formula>0</formula>
    </cfRule>
  </conditionalFormatting>
  <conditionalFormatting sqref="R5:R28">
    <cfRule type="cellIs" dxfId="20" priority="52" stopIfTrue="1" operator="greaterThan">
      <formula>0</formula>
    </cfRule>
  </conditionalFormatting>
  <conditionalFormatting sqref="R5:R28">
    <cfRule type="cellIs" dxfId="21" priority="53" stopIfTrue="1" operator="greaterThan">
      <formula>0</formula>
    </cfRule>
  </conditionalFormatting>
  <conditionalFormatting sqref="R16:R23">
    <cfRule type="cellIs" dxfId="20" priority="54" stopIfTrue="1" operator="greaterThan">
      <formula>0</formula>
    </cfRule>
  </conditionalFormatting>
  <conditionalFormatting sqref="R16:R23">
    <cfRule type="cellIs" dxfId="21" priority="55" stopIfTrue="1" operator="greaterThan">
      <formula>0</formula>
    </cfRule>
  </conditionalFormatting>
  <conditionalFormatting sqref="S5:S28">
    <cfRule type="cellIs" dxfId="22" priority="56" stopIfTrue="1" operator="greaterThan">
      <formula>0</formula>
    </cfRule>
  </conditionalFormatting>
  <conditionalFormatting sqref="S5:S28">
    <cfRule type="cellIs" dxfId="23" priority="57" stopIfTrue="1" operator="greaterThan">
      <formula>0</formula>
    </cfRule>
  </conditionalFormatting>
  <conditionalFormatting sqref="S5:S28">
    <cfRule type="cellIs" dxfId="24" priority="58" stopIfTrue="1" operator="greaterThan">
      <formula>0</formula>
    </cfRule>
  </conditionalFormatting>
  <conditionalFormatting sqref="S5:S28">
    <cfRule type="cellIs" dxfId="24" priority="59" stopIfTrue="1" operator="greaterThan">
      <formula>1</formula>
    </cfRule>
  </conditionalFormatting>
  <conditionalFormatting sqref="S16:S23">
    <cfRule type="cellIs" dxfId="22" priority="60" stopIfTrue="1" operator="greaterThan">
      <formula>0</formula>
    </cfRule>
  </conditionalFormatting>
  <conditionalFormatting sqref="S16:S23">
    <cfRule type="cellIs" dxfId="23" priority="61" stopIfTrue="1" operator="greaterThan">
      <formula>0</formula>
    </cfRule>
  </conditionalFormatting>
  <conditionalFormatting sqref="S16:S23">
    <cfRule type="cellIs" dxfId="24" priority="62" stopIfTrue="1" operator="greaterThan">
      <formula>0</formula>
    </cfRule>
  </conditionalFormatting>
  <conditionalFormatting sqref="S16:S23">
    <cfRule type="cellIs" dxfId="24" priority="63" stopIfTrue="1" operator="greaterThan">
      <formula>1</formula>
    </cfRule>
  </conditionalFormatting>
  <conditionalFormatting sqref="T5">
    <cfRule type="cellIs" dxfId="25" priority="64" stopIfTrue="1" operator="greaterThan">
      <formula>0</formula>
    </cfRule>
  </conditionalFormatting>
  <conditionalFormatting sqref="T5:T28">
    <cfRule type="cellIs" dxfId="26" priority="65" stopIfTrue="1" operator="greaterThan">
      <formula>0</formula>
    </cfRule>
  </conditionalFormatting>
  <conditionalFormatting sqref="T5:T28">
    <cfRule type="cellIs" dxfId="27" priority="66" stopIfTrue="1" operator="greaterThan">
      <formula>0</formula>
    </cfRule>
  </conditionalFormatting>
  <conditionalFormatting sqref="T5:T28">
    <cfRule type="cellIs" dxfId="28" priority="67" stopIfTrue="1" operator="greaterThan">
      <formula>0</formula>
    </cfRule>
  </conditionalFormatting>
  <conditionalFormatting sqref="T6:T28">
    <cfRule type="cellIs" dxfId="25" priority="68" stopIfTrue="1" operator="greaterThan">
      <formula>0</formula>
    </cfRule>
  </conditionalFormatting>
  <conditionalFormatting sqref="T11 T16:T23 T28">
    <cfRule type="cellIs" dxfId="26" priority="69" stopIfTrue="1" operator="greaterThan">
      <formula>0</formula>
    </cfRule>
  </conditionalFormatting>
  <conditionalFormatting sqref="T16">
    <cfRule type="cellIs" dxfId="27" priority="70" stopIfTrue="1" operator="greaterThan">
      <formula>0</formula>
    </cfRule>
  </conditionalFormatting>
  <conditionalFormatting sqref="T16">
    <cfRule type="cellIs" dxfId="28" priority="71" stopIfTrue="1" operator="greaterThan">
      <formula>0</formula>
    </cfRule>
  </conditionalFormatting>
  <conditionalFormatting sqref="T16">
    <cfRule type="cellIs" dxfId="25" priority="72" stopIfTrue="1" operator="greaterThan">
      <formula>0</formula>
    </cfRule>
  </conditionalFormatting>
  <conditionalFormatting sqref="T11 T16:T23 T28">
    <cfRule type="cellIs" dxfId="25" priority="73" stopIfTrue="1" operator="greaterThan">
      <formula>0</formula>
    </cfRule>
  </conditionalFormatting>
  <conditionalFormatting sqref="T16:T23">
    <cfRule type="cellIs" dxfId="27" priority="74" stopIfTrue="1" operator="greaterThan">
      <formula>0</formula>
    </cfRule>
  </conditionalFormatting>
  <conditionalFormatting sqref="T16:T23">
    <cfRule type="cellIs" dxfId="28" priority="75" stopIfTrue="1" operator="greaterThan">
      <formula>0</formula>
    </cfRule>
  </conditionalFormatting>
  <conditionalFormatting sqref="T16:T23">
    <cfRule type="cellIs" dxfId="25" priority="76" stopIfTrue="1" operator="greaterThan">
      <formula>0</formula>
    </cfRule>
  </conditionalFormatting>
  <conditionalFormatting sqref="T16:T23">
    <cfRule type="cellIs" dxfId="27" priority="77" stopIfTrue="1" operator="greaterThan">
      <formula>0</formula>
    </cfRule>
  </conditionalFormatting>
  <conditionalFormatting sqref="T16:T23">
    <cfRule type="cellIs" dxfId="28" priority="78" stopIfTrue="1" operator="greaterThan">
      <formula>0</formula>
    </cfRule>
  </conditionalFormatting>
  <conditionalFormatting sqref="T16:T23">
    <cfRule type="cellIs" dxfId="25" priority="79" stopIfTrue="1" operator="greaterThan">
      <formula>0</formula>
    </cfRule>
  </conditionalFormatting>
  <conditionalFormatting sqref="T16:T23">
    <cfRule type="cellIs" dxfId="27" priority="80" stopIfTrue="1" operator="greaterThan">
      <formula>0</formula>
    </cfRule>
  </conditionalFormatting>
  <conditionalFormatting sqref="T16:T23">
    <cfRule type="cellIs" dxfId="28" priority="81" stopIfTrue="1" operator="greaterThan">
      <formula>0</formula>
    </cfRule>
  </conditionalFormatting>
  <conditionalFormatting sqref="U5:U28">
    <cfRule type="cellIs" dxfId="29" priority="82" stopIfTrue="1" operator="greaterThan">
      <formula>0</formula>
    </cfRule>
  </conditionalFormatting>
  <conditionalFormatting sqref="U5:U28">
    <cfRule type="cellIs" dxfId="30" priority="83" stopIfTrue="1" operator="greaterThan">
      <formula>0</formula>
    </cfRule>
  </conditionalFormatting>
  <conditionalFormatting sqref="U16:U23">
    <cfRule type="cellIs" dxfId="29" priority="84" stopIfTrue="1" operator="greaterThan">
      <formula>0</formula>
    </cfRule>
  </conditionalFormatting>
  <conditionalFormatting sqref="U16:U23">
    <cfRule type="cellIs" dxfId="30" priority="85" stopIfTrue="1" operator="greaterThan">
      <formula>0</formula>
    </cfRule>
  </conditionalFormatting>
  <printOptions/>
  <pageMargins bottom="0.75" footer="0.0" header="0.0" left="0.7" right="0.7" top="0.75"/>
  <pageSetup paperSize="9" orientation="portrait"/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8.0" ySplit="5.0" topLeftCell="I6" activePane="bottomRight" state="frozen"/>
      <selection activeCell="I1" sqref="I1" pane="topRight"/>
      <selection activeCell="A6" sqref="A6" pane="bottomLeft"/>
      <selection activeCell="I6" sqref="I6" pane="bottomRight"/>
    </sheetView>
  </sheetViews>
  <sheetFormatPr customHeight="1" defaultColWidth="14.43" defaultRowHeight="15.0"/>
  <cols>
    <col customWidth="1" min="1" max="1" width="32.71"/>
    <col customWidth="1" min="2" max="2" width="17.57"/>
    <col customWidth="1" min="3" max="3" width="20.71"/>
    <col customWidth="1" min="4" max="4" width="12.86"/>
    <col customWidth="1" min="5" max="5" width="15.71"/>
    <col customWidth="1" min="6" max="6" width="17.43"/>
    <col customWidth="1" hidden="1" min="7" max="7" width="18.57"/>
    <col customWidth="1" hidden="1" min="8" max="8" width="27.14"/>
    <col customWidth="1" min="9" max="9" width="16.86"/>
    <col customWidth="1" min="10" max="22" width="20.71"/>
    <col customWidth="1" min="23" max="25" width="17.29"/>
    <col customWidth="1" min="26" max="26" width="22.57"/>
    <col customWidth="1" min="27" max="27" width="20.71"/>
    <col customWidth="1" hidden="1" min="28" max="28" width="15.29"/>
    <col customWidth="1" min="29" max="29" width="16.0"/>
    <col customWidth="1" hidden="1" min="30" max="30" width="19.14"/>
    <col customWidth="1" min="31" max="31" width="20.29"/>
  </cols>
  <sheetData>
    <row r="1" ht="66.75" customHeight="1">
      <c r="A1" s="55" t="s">
        <v>23</v>
      </c>
      <c r="B1" s="56" t="s">
        <v>98</v>
      </c>
      <c r="C1" s="56" t="s">
        <v>24</v>
      </c>
      <c r="D1" s="56" t="s">
        <v>25</v>
      </c>
      <c r="E1" s="56" t="s">
        <v>26</v>
      </c>
      <c r="F1" s="57" t="s">
        <v>27</v>
      </c>
      <c r="G1" s="58"/>
      <c r="H1" s="58"/>
      <c r="I1" s="205" t="s">
        <v>28</v>
      </c>
      <c r="J1" s="188" t="s">
        <v>29</v>
      </c>
      <c r="K1" s="189" t="s">
        <v>30</v>
      </c>
      <c r="L1" s="190" t="s">
        <v>31</v>
      </c>
      <c r="M1" s="63" t="str">
        <f>'Pельефы|Volumes'!K2</f>
        <v>Бирюзово-синий/ Blue turquoise</v>
      </c>
      <c r="N1" s="191" t="s">
        <v>32</v>
      </c>
      <c r="O1" s="65" t="str">
        <f>'Макросы|Macros'!N1</f>
        <v>Ночной синий/ Night Blue</v>
      </c>
      <c r="P1" s="192" t="s">
        <v>34</v>
      </c>
      <c r="Q1" s="193" t="s">
        <v>35</v>
      </c>
      <c r="R1" s="194" t="s">
        <v>36</v>
      </c>
      <c r="S1" s="195" t="s">
        <v>37</v>
      </c>
      <c r="T1" s="196" t="str">
        <f>'Макросы|Macros'!S1</f>
        <v>Розовый Флюо/
Pink Fluo </v>
      </c>
      <c r="U1" s="88" t="str">
        <f>'Макросы|Macros'!T1</f>
        <v>Алый флюо/ Scarlet Fluo</v>
      </c>
      <c r="V1" s="197" t="str">
        <f>'Макросы|Macros'!U1</f>
        <v>Оранжевый Флюо/
Orange Fluo </v>
      </c>
      <c r="W1" s="206" t="s">
        <v>41</v>
      </c>
      <c r="X1" s="56" t="s">
        <v>6</v>
      </c>
      <c r="Y1" s="56" t="s">
        <v>42</v>
      </c>
      <c r="Z1" s="56" t="s">
        <v>43</v>
      </c>
      <c r="AA1" s="207" t="s">
        <v>9</v>
      </c>
      <c r="AB1" s="182"/>
      <c r="AC1" s="208"/>
      <c r="AD1" s="208"/>
      <c r="AE1" s="208"/>
    </row>
    <row r="2" ht="15.0" customHeight="1">
      <c r="A2" s="75"/>
      <c r="B2" s="76"/>
      <c r="C2" s="76"/>
      <c r="D2" s="76"/>
      <c r="E2" s="76"/>
      <c r="F2" s="76"/>
      <c r="G2" s="77"/>
      <c r="H2" s="77"/>
      <c r="I2" s="209" t="s">
        <v>99</v>
      </c>
      <c r="J2" s="79">
        <v>3020.0</v>
      </c>
      <c r="K2" s="80">
        <v>1018.0</v>
      </c>
      <c r="L2" s="81">
        <v>6037.0</v>
      </c>
      <c r="M2" s="63">
        <v>5018.0</v>
      </c>
      <c r="N2" s="82">
        <v>5015.0</v>
      </c>
      <c r="O2" s="65" t="str">
        <f>'Макросы|Macros'!N2</f>
        <v>5022</v>
      </c>
      <c r="P2" s="83">
        <v>4008.0</v>
      </c>
      <c r="Q2" s="84">
        <v>7001.0</v>
      </c>
      <c r="R2" s="85">
        <v>9016.0</v>
      </c>
      <c r="S2" s="86">
        <v>9005.0</v>
      </c>
      <c r="T2" s="87" t="s">
        <v>45</v>
      </c>
      <c r="U2" s="88" t="s">
        <v>45</v>
      </c>
      <c r="V2" s="89" t="s">
        <v>45</v>
      </c>
      <c r="W2" s="210"/>
      <c r="X2" s="76"/>
      <c r="Y2" s="76"/>
      <c r="Z2" s="76"/>
      <c r="AA2" s="211"/>
      <c r="AB2" s="182"/>
      <c r="AC2" s="208"/>
      <c r="AD2" s="208"/>
      <c r="AE2" s="208"/>
    </row>
    <row r="3" ht="15.0" customHeight="1">
      <c r="A3" s="75"/>
      <c r="B3" s="76"/>
      <c r="C3" s="76"/>
      <c r="D3" s="76"/>
      <c r="E3" s="76"/>
      <c r="F3" s="76"/>
      <c r="G3" s="77"/>
      <c r="H3" s="77"/>
      <c r="I3" s="212" t="s">
        <v>46</v>
      </c>
      <c r="J3" s="79" t="str">
        <f t="shared" ref="J3:V3" si="1">SUM(J7:J260)</f>
        <v>0</v>
      </c>
      <c r="K3" s="80" t="str">
        <f t="shared" si="1"/>
        <v>0</v>
      </c>
      <c r="L3" s="81" t="str">
        <f t="shared" si="1"/>
        <v>0</v>
      </c>
      <c r="M3" s="63" t="str">
        <f t="shared" si="1"/>
        <v>0</v>
      </c>
      <c r="N3" s="82" t="str">
        <f t="shared" si="1"/>
        <v>0</v>
      </c>
      <c r="O3" s="65" t="str">
        <f t="shared" si="1"/>
        <v>0</v>
      </c>
      <c r="P3" s="83" t="str">
        <f t="shared" si="1"/>
        <v>0</v>
      </c>
      <c r="Q3" s="84" t="str">
        <f t="shared" si="1"/>
        <v>0</v>
      </c>
      <c r="R3" s="85" t="str">
        <f t="shared" si="1"/>
        <v>0</v>
      </c>
      <c r="S3" s="86" t="str">
        <f t="shared" si="1"/>
        <v>0</v>
      </c>
      <c r="T3" s="87" t="str">
        <f t="shared" si="1"/>
        <v>0</v>
      </c>
      <c r="U3" s="88" t="str">
        <f t="shared" si="1"/>
        <v>0</v>
      </c>
      <c r="V3" s="89" t="str">
        <f t="shared" si="1"/>
        <v>0</v>
      </c>
      <c r="W3" s="9"/>
      <c r="X3" s="91"/>
      <c r="Y3" s="91"/>
      <c r="Z3" s="91"/>
      <c r="AA3" s="213"/>
      <c r="AB3" s="182"/>
      <c r="AC3" s="208"/>
      <c r="AD3" s="208"/>
      <c r="AE3" s="208"/>
    </row>
    <row r="4" ht="15.75" customHeight="1">
      <c r="A4" s="93"/>
      <c r="B4" s="94"/>
      <c r="C4" s="94"/>
      <c r="D4" s="94"/>
      <c r="E4" s="94"/>
      <c r="F4" s="94"/>
      <c r="G4" s="95"/>
      <c r="H4" s="95"/>
      <c r="I4" s="214" t="s">
        <v>47</v>
      </c>
      <c r="J4" s="79" t="str">
        <f t="array" ref="J4">SUM(J7:J260*$D7:$D260)</f>
        <v>0</v>
      </c>
      <c r="K4" s="80" t="str">
        <f t="array" ref="K4">SUM(K7:K256*$D7:$D256)</f>
        <v>0</v>
      </c>
      <c r="L4" s="81" t="str">
        <f t="array" ref="L4">SUM(L7:L256*$D7:$D256)</f>
        <v>0</v>
      </c>
      <c r="M4" s="63" t="str">
        <f t="array" ref="M4">SUM(M7:M256*$D7:$D256)</f>
        <v>0</v>
      </c>
      <c r="N4" s="82" t="str">
        <f t="array" ref="N4">SUM(N7:N256*$D7:$D256)</f>
        <v>0</v>
      </c>
      <c r="O4" s="65" t="str">
        <f t="array" ref="O4">SUM(O7:O256*$D7:$D256)</f>
        <v>0</v>
      </c>
      <c r="P4" s="83" t="str">
        <f t="array" ref="P4">SUM(P7:P256*$D7:$D256)</f>
        <v>0</v>
      </c>
      <c r="Q4" s="84" t="str">
        <f t="array" ref="Q4">SUM(Q7:Q256*$D7:$D256)</f>
        <v>0</v>
      </c>
      <c r="R4" s="85" t="str">
        <f t="array" ref="R4">SUM(R7:R256*$D7:$D256)</f>
        <v>0</v>
      </c>
      <c r="S4" s="86" t="str">
        <f t="array" ref="S4">SUM(S7:S256*$D7:$D256)</f>
        <v>0</v>
      </c>
      <c r="T4" s="87" t="str">
        <f t="array" ref="T4">SUM(T7:T256*$D7:$D256)</f>
        <v>0</v>
      </c>
      <c r="U4" s="88" t="str">
        <f t="array" ref="U4">SUM(U7:U256*$D7:$D256)</f>
        <v>0</v>
      </c>
      <c r="V4" s="89" t="str">
        <f t="array" ref="V4">SUM(V7:V256*$D7:$D256)</f>
        <v>0</v>
      </c>
      <c r="W4" s="215" t="str">
        <f t="shared" ref="W4:AA4" si="2">SUM(W7:W260)</f>
        <v>0</v>
      </c>
      <c r="X4" s="216" t="str">
        <f t="shared" si="2"/>
        <v>0</v>
      </c>
      <c r="Y4" s="216" t="str">
        <f t="shared" si="2"/>
        <v>0</v>
      </c>
      <c r="Z4" s="217" t="str">
        <f t="shared" si="2"/>
        <v>  -   ₽ </v>
      </c>
      <c r="AA4" s="218" t="str">
        <f t="shared" si="2"/>
        <v>  - € </v>
      </c>
      <c r="AB4" s="182"/>
      <c r="AC4" s="208"/>
      <c r="AD4" s="208"/>
      <c r="AE4" s="208"/>
    </row>
    <row r="5">
      <c r="A5" s="109" t="s">
        <v>100</v>
      </c>
      <c r="B5" s="219" t="s">
        <v>101</v>
      </c>
      <c r="C5" s="110" t="s">
        <v>49</v>
      </c>
      <c r="D5" s="111" t="s">
        <v>50</v>
      </c>
      <c r="E5" s="112" t="s">
        <v>51</v>
      </c>
      <c r="F5" s="113" t="s">
        <v>52</v>
      </c>
      <c r="G5" s="114" t="s">
        <v>102</v>
      </c>
      <c r="H5" s="114" t="s">
        <v>103</v>
      </c>
      <c r="I5" s="113" t="s">
        <v>55</v>
      </c>
      <c r="J5" s="143" t="s">
        <v>56</v>
      </c>
      <c r="K5" s="143" t="s">
        <v>57</v>
      </c>
      <c r="L5" s="143" t="s">
        <v>58</v>
      </c>
      <c r="M5" s="117" t="s">
        <v>59</v>
      </c>
      <c r="N5" s="220" t="s">
        <v>60</v>
      </c>
      <c r="O5" s="221" t="s">
        <v>61</v>
      </c>
      <c r="P5" s="143" t="s">
        <v>62</v>
      </c>
      <c r="Q5" s="143" t="s">
        <v>104</v>
      </c>
      <c r="R5" s="143" t="s">
        <v>64</v>
      </c>
      <c r="S5" s="143" t="s">
        <v>65</v>
      </c>
      <c r="T5" s="143" t="s">
        <v>66</v>
      </c>
      <c r="U5" s="222" t="s">
        <v>67</v>
      </c>
      <c r="V5" s="138" t="s">
        <v>68</v>
      </c>
      <c r="W5" s="112" t="s">
        <v>69</v>
      </c>
      <c r="X5" s="112" t="s">
        <v>70</v>
      </c>
      <c r="Y5" s="123" t="s">
        <v>71</v>
      </c>
      <c r="Z5" s="124" t="s">
        <v>72</v>
      </c>
      <c r="AA5" s="223" t="s">
        <v>73</v>
      </c>
      <c r="AB5" s="224" t="s">
        <v>105</v>
      </c>
      <c r="AC5" s="138" t="s">
        <v>106</v>
      </c>
      <c r="AD5" s="225" t="s">
        <v>107</v>
      </c>
      <c r="AE5" s="225" t="s">
        <v>108</v>
      </c>
    </row>
    <row r="6">
      <c r="A6" s="226" t="s">
        <v>109</v>
      </c>
      <c r="B6" s="227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9"/>
      <c r="AA6" s="229"/>
      <c r="AB6" s="229"/>
      <c r="AC6" s="229"/>
      <c r="AD6" s="229"/>
      <c r="AE6" s="229"/>
    </row>
    <row r="7" ht="45.75" customHeight="1">
      <c r="A7" s="115" t="s">
        <v>110</v>
      </c>
      <c r="B7" s="230" t="s">
        <v>111</v>
      </c>
      <c r="C7" s="231"/>
      <c r="D7" s="232">
        <v>6.0</v>
      </c>
      <c r="E7" s="233">
        <v>2.59</v>
      </c>
      <c r="F7" s="129">
        <v>2300.0</v>
      </c>
      <c r="G7" s="234" t="str">
        <f>F7-F7*'Форма заказа|Summary of order'!$D$16</f>
        <v>  2,300.00 ₽ </v>
      </c>
      <c r="H7" s="235" t="str">
        <f>F7*1.2-F7*1.2*'Форма заказа|Summary of order'!$D$16</f>
        <v>  2,760.00 ₽ </v>
      </c>
      <c r="I7" s="132" t="str">
        <f>ROUNDUP(F7/'Форма заказа|Summary of order'!$E$18,0)</f>
        <v> €  31 </v>
      </c>
      <c r="J7" s="115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22"/>
      <c r="W7" s="236" t="str">
        <f t="shared" ref="W7:W10" si="3">E7*Y7</f>
        <v>0</v>
      </c>
      <c r="X7" s="128" t="str">
        <f t="shared" ref="X7:X10" si="4">Y7*D7</f>
        <v>0</v>
      </c>
      <c r="Y7" s="128" t="str">
        <f t="shared" ref="Y7:Y10" si="5">SUM(J7:V7)</f>
        <v>0</v>
      </c>
      <c r="Z7" s="237" t="str">
        <f t="shared" ref="Z7:Z10" si="6">SUM(J7:V7)*F7</f>
        <v>  -   ₽ </v>
      </c>
      <c r="AA7" s="176" t="str">
        <f t="shared" ref="AA7:AA10" si="7">SUM(J7:V7)*I7</f>
        <v>  - € </v>
      </c>
      <c r="AB7" s="238" t="str">
        <f>1*D7</f>
        <v>6</v>
      </c>
      <c r="AC7" s="239" t="str">
        <f>AB7*Y7</f>
        <v>0</v>
      </c>
      <c r="AD7" s="240">
        <v>6.0</v>
      </c>
      <c r="AE7" s="239" t="str">
        <f>Y7*AD7</f>
        <v>0</v>
      </c>
    </row>
    <row r="8" ht="45.75" customHeight="1">
      <c r="A8" s="241" t="s">
        <v>112</v>
      </c>
      <c r="B8" s="242" t="s">
        <v>113</v>
      </c>
      <c r="C8" s="243"/>
      <c r="D8" s="244">
        <v>6.0</v>
      </c>
      <c r="E8" s="245">
        <v>1.45</v>
      </c>
      <c r="F8" s="246">
        <v>3200.0</v>
      </c>
      <c r="G8" s="247" t="str">
        <f>F8-F8*'Форма заказа|Summary of order'!$D$16</f>
        <v>  3,200.00 ₽ </v>
      </c>
      <c r="H8" s="248"/>
      <c r="I8" s="249" t="str">
        <f>ROUNDUP(F8/'Форма заказа|Summary of order'!$E$18,0)</f>
        <v> €  43 </v>
      </c>
      <c r="J8" s="136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4"/>
      <c r="W8" s="250" t="str">
        <f t="shared" si="3"/>
        <v>0</v>
      </c>
      <c r="X8" s="244" t="str">
        <f t="shared" si="4"/>
        <v>0</v>
      </c>
      <c r="Y8" s="244" t="str">
        <f t="shared" si="5"/>
        <v>0</v>
      </c>
      <c r="Z8" s="251" t="str">
        <f t="shared" si="6"/>
        <v>  -   ₽ </v>
      </c>
      <c r="AA8" s="252" t="str">
        <f t="shared" si="7"/>
        <v>  - € </v>
      </c>
      <c r="AB8" s="238">
        <v>6.0</v>
      </c>
      <c r="AC8" s="253">
        <v>0.0</v>
      </c>
      <c r="AD8" s="254">
        <v>6.0</v>
      </c>
      <c r="AE8" s="253">
        <v>0.0</v>
      </c>
    </row>
    <row r="9" ht="45.75" customHeight="1">
      <c r="A9" s="169" t="s">
        <v>114</v>
      </c>
      <c r="B9" s="255" t="s">
        <v>111</v>
      </c>
      <c r="C9" s="256"/>
      <c r="D9" s="164">
        <v>3.0</v>
      </c>
      <c r="E9" s="257">
        <v>3.79</v>
      </c>
      <c r="F9" s="165">
        <v>2700.0</v>
      </c>
      <c r="G9" s="258" t="str">
        <f>F9-F9*'Форма заказа|Summary of order'!$D$16</f>
        <v>  2,700.00 ₽ </v>
      </c>
      <c r="H9" s="259" t="str">
        <f>F9*1.2-F9*1.2*'Форма заказа|Summary of order'!$D$16</f>
        <v>  3,240.00 ₽ </v>
      </c>
      <c r="I9" s="113" t="str">
        <f>ROUNDUP(F9/'Форма заказа|Summary of order'!$E$18,0)</f>
        <v> €  36 </v>
      </c>
      <c r="J9" s="136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4"/>
      <c r="W9" s="112" t="str">
        <f t="shared" si="3"/>
        <v>0</v>
      </c>
      <c r="X9" s="123" t="str">
        <f t="shared" si="4"/>
        <v>0</v>
      </c>
      <c r="Y9" s="123" t="str">
        <f t="shared" si="5"/>
        <v>0</v>
      </c>
      <c r="Z9" s="237" t="str">
        <f t="shared" si="6"/>
        <v>  -   ₽ </v>
      </c>
      <c r="AA9" s="176" t="str">
        <f t="shared" si="7"/>
        <v>  - € </v>
      </c>
      <c r="AB9" s="238">
        <v>3.0</v>
      </c>
      <c r="AC9" s="239" t="str">
        <f t="shared" ref="AC9:AC10" si="8">AB9*Y9</f>
        <v>0</v>
      </c>
      <c r="AD9" s="240">
        <v>3.0</v>
      </c>
      <c r="AE9" s="239" t="str">
        <f t="shared" ref="AE9:AE10" si="9">Y9*AD9</f>
        <v>0</v>
      </c>
    </row>
    <row r="10" ht="45.75" customHeight="1">
      <c r="A10" s="260" t="s">
        <v>115</v>
      </c>
      <c r="B10" s="261" t="s">
        <v>113</v>
      </c>
      <c r="C10" s="262"/>
      <c r="D10" s="263">
        <v>3.0</v>
      </c>
      <c r="E10" s="264">
        <v>2.14</v>
      </c>
      <c r="F10" s="265">
        <v>4200.0</v>
      </c>
      <c r="G10" s="266" t="str">
        <f>F10-F10*'Форма заказа|Summary of order'!$D$16</f>
        <v>  4,200.00 ₽ </v>
      </c>
      <c r="H10" s="267"/>
      <c r="I10" s="268" t="str">
        <f>ROUNDUP(F10/'Форма заказа|Summary of order'!$E$18,0)</f>
        <v> €  56 </v>
      </c>
      <c r="J10" s="158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60"/>
      <c r="W10" s="250" t="str">
        <f t="shared" si="3"/>
        <v>0</v>
      </c>
      <c r="X10" s="244" t="str">
        <f t="shared" si="4"/>
        <v>0</v>
      </c>
      <c r="Y10" s="244" t="str">
        <f t="shared" si="5"/>
        <v>0</v>
      </c>
      <c r="Z10" s="251" t="str">
        <f t="shared" si="6"/>
        <v>  -   ₽ </v>
      </c>
      <c r="AA10" s="252" t="str">
        <f t="shared" si="7"/>
        <v>  - € </v>
      </c>
      <c r="AB10" s="238">
        <v>3.0</v>
      </c>
      <c r="AC10" s="253" t="str">
        <f t="shared" si="8"/>
        <v>0</v>
      </c>
      <c r="AD10" s="254">
        <v>3.0</v>
      </c>
      <c r="AE10" s="253" t="str">
        <f t="shared" si="9"/>
        <v>0</v>
      </c>
    </row>
    <row r="11">
      <c r="A11" s="269" t="s">
        <v>116</v>
      </c>
      <c r="B11" s="227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1"/>
      <c r="T11" s="272"/>
      <c r="U11" s="270"/>
      <c r="V11" s="273"/>
      <c r="W11" s="274"/>
      <c r="X11" s="228"/>
      <c r="Y11" s="228"/>
      <c r="Z11" s="228"/>
      <c r="AA11" s="228"/>
      <c r="AB11" s="228"/>
      <c r="AC11" s="228"/>
      <c r="AD11" s="228"/>
      <c r="AE11" s="229"/>
    </row>
    <row r="12" ht="66.75" customHeight="1">
      <c r="A12" s="126" t="s">
        <v>117</v>
      </c>
      <c r="B12" s="230" t="s">
        <v>111</v>
      </c>
      <c r="C12" s="275"/>
      <c r="D12" s="232">
        <v>10.0</v>
      </c>
      <c r="E12" s="233">
        <v>0.83</v>
      </c>
      <c r="F12" s="129">
        <v>1700.0</v>
      </c>
      <c r="G12" s="234" t="str">
        <f>F12-F12*'Форма заказа|Summary of order'!$D$16</f>
        <v>  1,700.00 ₽ </v>
      </c>
      <c r="H12" s="235" t="str">
        <f>F12*1.2-F12*1.2*'Форма заказа|Summary of order'!$D$16</f>
        <v>  2,040.00 ₽ </v>
      </c>
      <c r="I12" s="132" t="str">
        <f>ROUNDUP(F12/'Форма заказа|Summary of order'!$E$18,0)</f>
        <v> €  23 </v>
      </c>
      <c r="J12" s="115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2"/>
      <c r="W12" s="236" t="str">
        <f t="shared" ref="W12:W39" si="10">E12*Y12</f>
        <v>0</v>
      </c>
      <c r="X12" s="128" t="str">
        <f t="shared" ref="X12:X39" si="11">Y12*D12</f>
        <v>0</v>
      </c>
      <c r="Y12" s="128" t="str">
        <f t="shared" ref="Y12:Y39" si="12">SUM(J12:V12)</f>
        <v>0</v>
      </c>
      <c r="Z12" s="237" t="str">
        <f t="shared" ref="Z12:Z39" si="13">SUM(J12:V12)*F12</f>
        <v>  -   ₽ </v>
      </c>
      <c r="AA12" s="176" t="str">
        <f t="shared" ref="AA12:AA39" si="14">SUM(J12:V12)*I12</f>
        <v>  - € </v>
      </c>
      <c r="AB12" s="238" t="str">
        <f t="shared" ref="AB12:AB15" si="15">0*D12</f>
        <v>0</v>
      </c>
      <c r="AC12" s="239" t="str">
        <f t="shared" ref="AC12:AC119" si="16">AB12*Y12</f>
        <v>0</v>
      </c>
      <c r="AD12" s="240">
        <v>20.0</v>
      </c>
      <c r="AE12" s="239" t="str">
        <f t="shared" ref="AE12:AE39" si="17">Y12*AD12</f>
        <v>0</v>
      </c>
    </row>
    <row r="13" ht="66.75" customHeight="1">
      <c r="A13" s="276" t="s">
        <v>118</v>
      </c>
      <c r="B13" s="242" t="s">
        <v>113</v>
      </c>
      <c r="C13" s="277"/>
      <c r="D13" s="244">
        <v>10.0</v>
      </c>
      <c r="E13" s="245">
        <v>0.44</v>
      </c>
      <c r="F13" s="246">
        <v>2600.0</v>
      </c>
      <c r="G13" s="247" t="str">
        <f>F13-F13*'Форма заказа|Summary of order'!$D$16</f>
        <v>  2,600.00 ₽ </v>
      </c>
      <c r="H13" s="248"/>
      <c r="I13" s="249" t="str">
        <f>ROUNDUP(F13/'Форма заказа|Summary of order'!$E$18,0)</f>
        <v> €  35 </v>
      </c>
      <c r="J13" s="136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4"/>
      <c r="W13" s="250" t="str">
        <f t="shared" si="10"/>
        <v>0</v>
      </c>
      <c r="X13" s="244" t="str">
        <f t="shared" si="11"/>
        <v>0</v>
      </c>
      <c r="Y13" s="244" t="str">
        <f t="shared" si="12"/>
        <v>0</v>
      </c>
      <c r="Z13" s="251" t="str">
        <f t="shared" si="13"/>
        <v>  -   ₽ </v>
      </c>
      <c r="AA13" s="252" t="str">
        <f t="shared" si="14"/>
        <v>  - € </v>
      </c>
      <c r="AB13" s="238" t="str">
        <f t="shared" si="15"/>
        <v>0</v>
      </c>
      <c r="AC13" s="253" t="str">
        <f t="shared" si="16"/>
        <v>0</v>
      </c>
      <c r="AD13" s="254">
        <v>20.0</v>
      </c>
      <c r="AE13" s="253" t="str">
        <f t="shared" si="17"/>
        <v>0</v>
      </c>
    </row>
    <row r="14" ht="66.75" customHeight="1">
      <c r="A14" s="148" t="s">
        <v>119</v>
      </c>
      <c r="B14" s="278" t="s">
        <v>111</v>
      </c>
      <c r="C14" s="279"/>
      <c r="D14" s="138">
        <v>6.0</v>
      </c>
      <c r="E14" s="280">
        <v>1.08</v>
      </c>
      <c r="F14" s="139">
        <v>1600.0</v>
      </c>
      <c r="G14" s="247" t="str">
        <f>F14-F14*'Форма заказа|Summary of order'!$D$16</f>
        <v>  1,600.00 ₽ </v>
      </c>
      <c r="H14" s="281" t="str">
        <f>F14*1.2-F14*1.2*'Форма заказа|Summary of order'!$D$16</f>
        <v>  1,920.00 ₽ </v>
      </c>
      <c r="I14" s="142" t="str">
        <f>ROUNDUP(F14/'Форма заказа|Summary of order'!$E$18,0)</f>
        <v> €  22 </v>
      </c>
      <c r="J14" s="136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4"/>
      <c r="W14" s="282" t="str">
        <f t="shared" si="10"/>
        <v>0</v>
      </c>
      <c r="X14" s="138" t="str">
        <f t="shared" si="11"/>
        <v>0</v>
      </c>
      <c r="Y14" s="138" t="str">
        <f t="shared" si="12"/>
        <v>0</v>
      </c>
      <c r="Z14" s="237" t="str">
        <f t="shared" si="13"/>
        <v>  -   ₽ </v>
      </c>
      <c r="AA14" s="176" t="str">
        <f t="shared" si="14"/>
        <v>  - € </v>
      </c>
      <c r="AB14" s="238" t="str">
        <f t="shared" si="15"/>
        <v>0</v>
      </c>
      <c r="AC14" s="239" t="str">
        <f t="shared" si="16"/>
        <v>0</v>
      </c>
      <c r="AD14" s="240">
        <v>12.0</v>
      </c>
      <c r="AE14" s="239" t="str">
        <f t="shared" si="17"/>
        <v>0</v>
      </c>
    </row>
    <row r="15" ht="66.75" customHeight="1">
      <c r="A15" s="276" t="s">
        <v>120</v>
      </c>
      <c r="B15" s="242" t="s">
        <v>113</v>
      </c>
      <c r="C15" s="277"/>
      <c r="D15" s="244">
        <v>6.0</v>
      </c>
      <c r="E15" s="245">
        <v>0.576</v>
      </c>
      <c r="F15" s="246">
        <v>2000.0</v>
      </c>
      <c r="G15" s="247" t="str">
        <f>F15-F15*'Форма заказа|Summary of order'!$D$16</f>
        <v>  2,000.00 ₽ </v>
      </c>
      <c r="H15" s="248"/>
      <c r="I15" s="249" t="str">
        <f>ROUNDUP(F15/'Форма заказа|Summary of order'!$E$18,0)</f>
        <v> €  27 </v>
      </c>
      <c r="J15" s="136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4"/>
      <c r="W15" s="250" t="str">
        <f t="shared" si="10"/>
        <v>0</v>
      </c>
      <c r="X15" s="244" t="str">
        <f t="shared" si="11"/>
        <v>0</v>
      </c>
      <c r="Y15" s="244" t="str">
        <f t="shared" si="12"/>
        <v>0</v>
      </c>
      <c r="Z15" s="251" t="str">
        <f t="shared" si="13"/>
        <v>  -   ₽ </v>
      </c>
      <c r="AA15" s="252" t="str">
        <f t="shared" si="14"/>
        <v>  - € </v>
      </c>
      <c r="AB15" s="238" t="str">
        <f t="shared" si="15"/>
        <v>0</v>
      </c>
      <c r="AC15" s="253" t="str">
        <f t="shared" si="16"/>
        <v>0</v>
      </c>
      <c r="AD15" s="254">
        <v>12.0</v>
      </c>
      <c r="AE15" s="253" t="str">
        <f t="shared" si="17"/>
        <v>0</v>
      </c>
    </row>
    <row r="16" ht="66.75" customHeight="1">
      <c r="A16" s="148" t="s">
        <v>121</v>
      </c>
      <c r="B16" s="278" t="s">
        <v>111</v>
      </c>
      <c r="C16" s="279"/>
      <c r="D16" s="138">
        <v>6.0</v>
      </c>
      <c r="E16" s="280">
        <v>2.47</v>
      </c>
      <c r="F16" s="139">
        <v>2200.0</v>
      </c>
      <c r="G16" s="247" t="str">
        <f>F16-F16*'Форма заказа|Summary of order'!$D$16</f>
        <v>  2,200.00 ₽ </v>
      </c>
      <c r="H16" s="281" t="str">
        <f>F16*1.2-F16*1.2*'Форма заказа|Summary of order'!$D$16</f>
        <v>  2,640.00 ₽ </v>
      </c>
      <c r="I16" s="142" t="str">
        <f>ROUNDUP(F16/'Форма заказа|Summary of order'!$E$18,0)</f>
        <v> €  30 </v>
      </c>
      <c r="J16" s="136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4"/>
      <c r="W16" s="282" t="str">
        <f t="shared" si="10"/>
        <v>0</v>
      </c>
      <c r="X16" s="138" t="str">
        <f t="shared" si="11"/>
        <v>0</v>
      </c>
      <c r="Y16" s="138" t="str">
        <f t="shared" si="12"/>
        <v>0</v>
      </c>
      <c r="Z16" s="237" t="str">
        <f t="shared" si="13"/>
        <v>  -   ₽ </v>
      </c>
      <c r="AA16" s="176" t="str">
        <f t="shared" si="14"/>
        <v>  - € </v>
      </c>
      <c r="AB16" s="238">
        <v>6.0</v>
      </c>
      <c r="AC16" s="239" t="str">
        <f t="shared" si="16"/>
        <v>0</v>
      </c>
      <c r="AD16" s="240">
        <v>12.0</v>
      </c>
      <c r="AE16" s="239" t="str">
        <f t="shared" si="17"/>
        <v>0</v>
      </c>
    </row>
    <row r="17" ht="66.75" customHeight="1">
      <c r="A17" s="276" t="s">
        <v>122</v>
      </c>
      <c r="B17" s="242" t="s">
        <v>113</v>
      </c>
      <c r="C17" s="283"/>
      <c r="D17" s="244">
        <v>6.0</v>
      </c>
      <c r="E17" s="245">
        <v>1.32</v>
      </c>
      <c r="F17" s="246">
        <v>3000.0</v>
      </c>
      <c r="G17" s="247" t="str">
        <f>F17-F17*'Форма заказа|Summary of order'!$D$16</f>
        <v>  3,000.00 ₽ </v>
      </c>
      <c r="H17" s="248"/>
      <c r="I17" s="249" t="str">
        <f>ROUNDUP(F17/'Форма заказа|Summary of order'!$E$18,0)</f>
        <v> €  40 </v>
      </c>
      <c r="J17" s="136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4"/>
      <c r="W17" s="250" t="str">
        <f t="shared" si="10"/>
        <v>0</v>
      </c>
      <c r="X17" s="244" t="str">
        <f t="shared" si="11"/>
        <v>0</v>
      </c>
      <c r="Y17" s="244" t="str">
        <f t="shared" si="12"/>
        <v>0</v>
      </c>
      <c r="Z17" s="251" t="str">
        <f t="shared" si="13"/>
        <v>  -   ₽ </v>
      </c>
      <c r="AA17" s="252" t="str">
        <f t="shared" si="14"/>
        <v>  - € </v>
      </c>
      <c r="AB17" s="238">
        <v>6.0</v>
      </c>
      <c r="AC17" s="253" t="str">
        <f t="shared" si="16"/>
        <v>0</v>
      </c>
      <c r="AD17" s="254">
        <v>12.0</v>
      </c>
      <c r="AE17" s="253" t="str">
        <f t="shared" si="17"/>
        <v>0</v>
      </c>
    </row>
    <row r="18" ht="66.75" customHeight="1">
      <c r="A18" s="148" t="s">
        <v>123</v>
      </c>
      <c r="B18" s="278" t="s">
        <v>111</v>
      </c>
      <c r="C18" s="284"/>
      <c r="D18" s="138">
        <v>3.0</v>
      </c>
      <c r="E18" s="280">
        <v>3.61</v>
      </c>
      <c r="F18" s="139">
        <v>2600.0</v>
      </c>
      <c r="G18" s="247" t="str">
        <f>F18-F18*'Форма заказа|Summary of order'!$D$16</f>
        <v>  2,600.00 ₽ </v>
      </c>
      <c r="H18" s="281" t="str">
        <f>F18*1.2-F18*1.2*'Форма заказа|Summary of order'!$D$16</f>
        <v>  3,120.00 ₽ </v>
      </c>
      <c r="I18" s="142" t="str">
        <f>ROUNDUP(F18/'Форма заказа|Summary of order'!$E$18,0)</f>
        <v> €  35 </v>
      </c>
      <c r="J18" s="136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4"/>
      <c r="W18" s="282" t="str">
        <f t="shared" si="10"/>
        <v>0</v>
      </c>
      <c r="X18" s="138" t="str">
        <f t="shared" si="11"/>
        <v>0</v>
      </c>
      <c r="Y18" s="138" t="str">
        <f t="shared" si="12"/>
        <v>0</v>
      </c>
      <c r="Z18" s="237" t="str">
        <f t="shared" si="13"/>
        <v>  -   ₽ </v>
      </c>
      <c r="AA18" s="176" t="str">
        <f t="shared" si="14"/>
        <v>  - € </v>
      </c>
      <c r="AB18" s="238">
        <v>3.0</v>
      </c>
      <c r="AC18" s="239" t="str">
        <f t="shared" si="16"/>
        <v>0</v>
      </c>
      <c r="AD18" s="240">
        <v>6.0</v>
      </c>
      <c r="AE18" s="239" t="str">
        <f t="shared" si="17"/>
        <v>0</v>
      </c>
    </row>
    <row r="19" ht="66.75" customHeight="1">
      <c r="A19" s="276" t="s">
        <v>124</v>
      </c>
      <c r="B19" s="242" t="s">
        <v>113</v>
      </c>
      <c r="C19" s="283"/>
      <c r="D19" s="244">
        <v>3.0</v>
      </c>
      <c r="E19" s="245">
        <v>2.03</v>
      </c>
      <c r="F19" s="246">
        <v>4000.0</v>
      </c>
      <c r="G19" s="247" t="str">
        <f>F19-F19*'Форма заказа|Summary of order'!$D$16</f>
        <v>  4,000.00 ₽ </v>
      </c>
      <c r="H19" s="248" t="str">
        <f>F19*1.2-F19*1.2*'Форма заказа|Summary of order'!$D$16</f>
        <v>  4,800.00 ₽ </v>
      </c>
      <c r="I19" s="249" t="str">
        <f>ROUNDUP(F19/'Форма заказа|Summary of order'!$E$18,0)</f>
        <v> €  54 </v>
      </c>
      <c r="J19" s="136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4"/>
      <c r="W19" s="250" t="str">
        <f t="shared" si="10"/>
        <v>0</v>
      </c>
      <c r="X19" s="244" t="str">
        <f t="shared" si="11"/>
        <v>0</v>
      </c>
      <c r="Y19" s="244" t="str">
        <f t="shared" si="12"/>
        <v>0</v>
      </c>
      <c r="Z19" s="251" t="str">
        <f t="shared" si="13"/>
        <v>  -   ₽ </v>
      </c>
      <c r="AA19" s="252" t="str">
        <f t="shared" si="14"/>
        <v>  - € </v>
      </c>
      <c r="AB19" s="238">
        <v>3.0</v>
      </c>
      <c r="AC19" s="253" t="str">
        <f t="shared" si="16"/>
        <v>0</v>
      </c>
      <c r="AD19" s="254">
        <v>6.0</v>
      </c>
      <c r="AE19" s="253" t="str">
        <f t="shared" si="17"/>
        <v>0</v>
      </c>
    </row>
    <row r="20" ht="66.75" customHeight="1">
      <c r="A20" s="148" t="s">
        <v>125</v>
      </c>
      <c r="B20" s="278" t="s">
        <v>111</v>
      </c>
      <c r="C20" s="279"/>
      <c r="D20" s="138">
        <v>9.0</v>
      </c>
      <c r="E20" s="280">
        <v>2.8</v>
      </c>
      <c r="F20" s="139">
        <v>2600.0</v>
      </c>
      <c r="G20" s="247" t="str">
        <f>F20-F20*'Форма заказа|Summary of order'!$D$16</f>
        <v>  2,600.00 ₽ </v>
      </c>
      <c r="H20" s="281" t="str">
        <f>F20*1.2-F20*1.2*'Форма заказа|Summary of order'!$D$16</f>
        <v>  3,120.00 ₽ </v>
      </c>
      <c r="I20" s="142" t="str">
        <f>ROUNDUP(F20/'Форма заказа|Summary of order'!$E$18,0)</f>
        <v> €  35 </v>
      </c>
      <c r="J20" s="136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4"/>
      <c r="W20" s="282" t="str">
        <f t="shared" si="10"/>
        <v>0</v>
      </c>
      <c r="X20" s="138" t="str">
        <f t="shared" si="11"/>
        <v>0</v>
      </c>
      <c r="Y20" s="138" t="str">
        <f t="shared" si="12"/>
        <v>0</v>
      </c>
      <c r="Z20" s="237" t="str">
        <f t="shared" si="13"/>
        <v>  -   ₽ </v>
      </c>
      <c r="AA20" s="176" t="str">
        <f t="shared" si="14"/>
        <v>  - € </v>
      </c>
      <c r="AB20" s="238" t="str">
        <f t="shared" ref="AB20:AB39" si="18">1*D20</f>
        <v>9</v>
      </c>
      <c r="AC20" s="239" t="str">
        <f t="shared" si="16"/>
        <v>0</v>
      </c>
      <c r="AD20" s="240" t="str">
        <f t="shared" ref="AD20:AD31" si="19">1*D20</f>
        <v>9</v>
      </c>
      <c r="AE20" s="239" t="str">
        <f t="shared" si="17"/>
        <v>0</v>
      </c>
    </row>
    <row r="21" ht="66.75" customHeight="1">
      <c r="A21" s="276" t="s">
        <v>126</v>
      </c>
      <c r="B21" s="242" t="s">
        <v>113</v>
      </c>
      <c r="C21" s="277"/>
      <c r="D21" s="244">
        <v>9.0</v>
      </c>
      <c r="E21" s="245">
        <v>1.51</v>
      </c>
      <c r="F21" s="246">
        <v>3300.0</v>
      </c>
      <c r="G21" s="247" t="str">
        <f>F21-F21*'Форма заказа|Summary of order'!$D$16</f>
        <v>  3,300.00 ₽ </v>
      </c>
      <c r="H21" s="248"/>
      <c r="I21" s="249" t="str">
        <f>ROUNDUP(F21/'Форма заказа|Summary of order'!$E$18,0)</f>
        <v> €  44 </v>
      </c>
      <c r="J21" s="136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4"/>
      <c r="W21" s="250" t="str">
        <f t="shared" si="10"/>
        <v>0</v>
      </c>
      <c r="X21" s="244" t="str">
        <f t="shared" si="11"/>
        <v>0</v>
      </c>
      <c r="Y21" s="244" t="str">
        <f t="shared" si="12"/>
        <v>0</v>
      </c>
      <c r="Z21" s="251" t="str">
        <f t="shared" si="13"/>
        <v>  -   ₽ </v>
      </c>
      <c r="AA21" s="252" t="str">
        <f t="shared" si="14"/>
        <v>  - € </v>
      </c>
      <c r="AB21" s="238" t="str">
        <f t="shared" si="18"/>
        <v>9</v>
      </c>
      <c r="AC21" s="253" t="str">
        <f t="shared" si="16"/>
        <v>0</v>
      </c>
      <c r="AD21" s="240" t="str">
        <f t="shared" si="19"/>
        <v>9</v>
      </c>
      <c r="AE21" s="253" t="str">
        <f t="shared" si="17"/>
        <v>0</v>
      </c>
    </row>
    <row r="22" ht="66.75" customHeight="1">
      <c r="A22" s="148" t="s">
        <v>127</v>
      </c>
      <c r="B22" s="278" t="s">
        <v>111</v>
      </c>
      <c r="C22" s="279"/>
      <c r="D22" s="138">
        <v>6.0</v>
      </c>
      <c r="E22" s="280">
        <v>3.92</v>
      </c>
      <c r="F22" s="139">
        <v>2900.0</v>
      </c>
      <c r="G22" s="247" t="str">
        <f>F22-F22*'Форма заказа|Summary of order'!$D$16</f>
        <v>  2,900.00 ₽ </v>
      </c>
      <c r="H22" s="281" t="str">
        <f>F22*1.2-F22*1.2*'Форма заказа|Summary of order'!$D$16</f>
        <v>  3,480.00 ₽ </v>
      </c>
      <c r="I22" s="142" t="str">
        <f>ROUNDUP(F22/'Форма заказа|Summary of order'!$E$18,0)</f>
        <v> €  39 </v>
      </c>
      <c r="J22" s="136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4"/>
      <c r="W22" s="282" t="str">
        <f t="shared" si="10"/>
        <v>0</v>
      </c>
      <c r="X22" s="138" t="str">
        <f t="shared" si="11"/>
        <v>0</v>
      </c>
      <c r="Y22" s="138" t="str">
        <f t="shared" si="12"/>
        <v>0</v>
      </c>
      <c r="Z22" s="237" t="str">
        <f t="shared" si="13"/>
        <v>  -   ₽ </v>
      </c>
      <c r="AA22" s="176" t="str">
        <f t="shared" si="14"/>
        <v>  - € </v>
      </c>
      <c r="AB22" s="238" t="str">
        <f t="shared" si="18"/>
        <v>6</v>
      </c>
      <c r="AC22" s="239" t="str">
        <f t="shared" si="16"/>
        <v>0</v>
      </c>
      <c r="AD22" s="240" t="str">
        <f t="shared" si="19"/>
        <v>6</v>
      </c>
      <c r="AE22" s="239" t="str">
        <f t="shared" si="17"/>
        <v>0</v>
      </c>
    </row>
    <row r="23" ht="66.75" customHeight="1">
      <c r="A23" s="276" t="s">
        <v>128</v>
      </c>
      <c r="B23" s="242" t="s">
        <v>113</v>
      </c>
      <c r="C23" s="277"/>
      <c r="D23" s="244">
        <v>6.0</v>
      </c>
      <c r="E23" s="245">
        <v>2.07</v>
      </c>
      <c r="F23" s="246">
        <v>4200.0</v>
      </c>
      <c r="G23" s="247" t="str">
        <f>F23-F23*'Форма заказа|Summary of order'!$D$16</f>
        <v>  4,200.00 ₽ </v>
      </c>
      <c r="H23" s="248"/>
      <c r="I23" s="249" t="str">
        <f>ROUNDUP(F23/'Форма заказа|Summary of order'!$E$18,0)</f>
        <v> €  56 </v>
      </c>
      <c r="J23" s="136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4"/>
      <c r="W23" s="250" t="str">
        <f t="shared" si="10"/>
        <v>0</v>
      </c>
      <c r="X23" s="244" t="str">
        <f t="shared" si="11"/>
        <v>0</v>
      </c>
      <c r="Y23" s="244" t="str">
        <f t="shared" si="12"/>
        <v>0</v>
      </c>
      <c r="Z23" s="251" t="str">
        <f t="shared" si="13"/>
        <v>  -   ₽ </v>
      </c>
      <c r="AA23" s="252" t="str">
        <f t="shared" si="14"/>
        <v>  - € </v>
      </c>
      <c r="AB23" s="238" t="str">
        <f t="shared" si="18"/>
        <v>6</v>
      </c>
      <c r="AC23" s="253" t="str">
        <f t="shared" si="16"/>
        <v>0</v>
      </c>
      <c r="AD23" s="240" t="str">
        <f t="shared" si="19"/>
        <v>6</v>
      </c>
      <c r="AE23" s="253" t="str">
        <f t="shared" si="17"/>
        <v>0</v>
      </c>
    </row>
    <row r="24" ht="66.75" customHeight="1">
      <c r="A24" s="148" t="s">
        <v>129</v>
      </c>
      <c r="B24" s="278" t="s">
        <v>111</v>
      </c>
      <c r="C24" s="277"/>
      <c r="D24" s="138">
        <v>4.0</v>
      </c>
      <c r="E24" s="280">
        <v>4.76</v>
      </c>
      <c r="F24" s="139">
        <v>3500.0</v>
      </c>
      <c r="G24" s="247" t="str">
        <f>F24-F24*'Форма заказа|Summary of order'!$D$16</f>
        <v>  3,500.00 ₽ </v>
      </c>
      <c r="H24" s="281" t="str">
        <f>F24*1.2-F24*1.2*'Форма заказа|Summary of order'!$D$16</f>
        <v>  4,200.00 ₽ </v>
      </c>
      <c r="I24" s="142" t="str">
        <f>ROUNDUP(F24/'Форма заказа|Summary of order'!$E$18,0)</f>
        <v> €  47 </v>
      </c>
      <c r="J24" s="136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4"/>
      <c r="W24" s="282" t="str">
        <f t="shared" si="10"/>
        <v>0</v>
      </c>
      <c r="X24" s="138" t="str">
        <f t="shared" si="11"/>
        <v>0</v>
      </c>
      <c r="Y24" s="138" t="str">
        <f t="shared" si="12"/>
        <v>0</v>
      </c>
      <c r="Z24" s="237" t="str">
        <f t="shared" si="13"/>
        <v>  -   ₽ </v>
      </c>
      <c r="AA24" s="176" t="str">
        <f t="shared" si="14"/>
        <v>  - € </v>
      </c>
      <c r="AB24" s="238" t="str">
        <f t="shared" si="18"/>
        <v>4</v>
      </c>
      <c r="AC24" s="239" t="str">
        <f t="shared" si="16"/>
        <v>0</v>
      </c>
      <c r="AD24" s="240" t="str">
        <f t="shared" si="19"/>
        <v>4</v>
      </c>
      <c r="AE24" s="239" t="str">
        <f t="shared" si="17"/>
        <v>0</v>
      </c>
    </row>
    <row r="25" ht="66.75" customHeight="1">
      <c r="A25" s="276" t="s">
        <v>130</v>
      </c>
      <c r="B25" s="242" t="s">
        <v>113</v>
      </c>
      <c r="C25" s="277"/>
      <c r="D25" s="244">
        <v>4.0</v>
      </c>
      <c r="E25" s="245">
        <v>2.66</v>
      </c>
      <c r="F25" s="246">
        <v>5300.0</v>
      </c>
      <c r="G25" s="247" t="str">
        <f>F25-F25*'Форма заказа|Summary of order'!$D$16</f>
        <v>  5,300.00 ₽ </v>
      </c>
      <c r="H25" s="248"/>
      <c r="I25" s="249" t="str">
        <f>ROUNDUP(F25/'Форма заказа|Summary of order'!$E$18,0)</f>
        <v> €  71 </v>
      </c>
      <c r="J25" s="136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4"/>
      <c r="W25" s="250" t="str">
        <f t="shared" si="10"/>
        <v>0</v>
      </c>
      <c r="X25" s="244" t="str">
        <f t="shared" si="11"/>
        <v>0</v>
      </c>
      <c r="Y25" s="244" t="str">
        <f t="shared" si="12"/>
        <v>0</v>
      </c>
      <c r="Z25" s="251" t="str">
        <f t="shared" si="13"/>
        <v>  -   ₽ </v>
      </c>
      <c r="AA25" s="252" t="str">
        <f t="shared" si="14"/>
        <v>  - € </v>
      </c>
      <c r="AB25" s="238" t="str">
        <f t="shared" si="18"/>
        <v>4</v>
      </c>
      <c r="AC25" s="253" t="str">
        <f t="shared" si="16"/>
        <v>0</v>
      </c>
      <c r="AD25" s="240" t="str">
        <f t="shared" si="19"/>
        <v>4</v>
      </c>
      <c r="AE25" s="253" t="str">
        <f t="shared" si="17"/>
        <v>0</v>
      </c>
    </row>
    <row r="26" ht="66.75" customHeight="1">
      <c r="A26" s="148" t="s">
        <v>131</v>
      </c>
      <c r="B26" s="278" t="s">
        <v>111</v>
      </c>
      <c r="C26" s="279"/>
      <c r="D26" s="138">
        <v>8.0</v>
      </c>
      <c r="E26" s="280">
        <v>3.41</v>
      </c>
      <c r="F26" s="139">
        <v>2900.0</v>
      </c>
      <c r="G26" s="247" t="str">
        <f>F26-F26*'Форма заказа|Summary of order'!$D$16</f>
        <v>  2,900.00 ₽ </v>
      </c>
      <c r="H26" s="281" t="str">
        <f>F26*1.2-F26*1.2*'Форма заказа|Summary of order'!$D$16</f>
        <v>  3,480.00 ₽ </v>
      </c>
      <c r="I26" s="142" t="str">
        <f>ROUNDUP(F26/'Форма заказа|Summary of order'!$E$18,0)</f>
        <v> €  39 </v>
      </c>
      <c r="J26" s="136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4"/>
      <c r="W26" s="282" t="str">
        <f t="shared" si="10"/>
        <v>0</v>
      </c>
      <c r="X26" s="138" t="str">
        <f t="shared" si="11"/>
        <v>0</v>
      </c>
      <c r="Y26" s="138" t="str">
        <f t="shared" si="12"/>
        <v>0</v>
      </c>
      <c r="Z26" s="237" t="str">
        <f t="shared" si="13"/>
        <v>  -   ₽ </v>
      </c>
      <c r="AA26" s="176" t="str">
        <f t="shared" si="14"/>
        <v>  - € </v>
      </c>
      <c r="AB26" s="238" t="str">
        <f t="shared" si="18"/>
        <v>8</v>
      </c>
      <c r="AC26" s="239" t="str">
        <f t="shared" si="16"/>
        <v>0</v>
      </c>
      <c r="AD26" s="240" t="str">
        <f t="shared" si="19"/>
        <v>8</v>
      </c>
      <c r="AE26" s="239" t="str">
        <f t="shared" si="17"/>
        <v>0</v>
      </c>
    </row>
    <row r="27" ht="66.75" customHeight="1">
      <c r="A27" s="276" t="s">
        <v>132</v>
      </c>
      <c r="B27" s="242" t="s">
        <v>113</v>
      </c>
      <c r="C27" s="277"/>
      <c r="D27" s="244">
        <v>8.0</v>
      </c>
      <c r="E27" s="245">
        <v>1.85</v>
      </c>
      <c r="F27" s="246">
        <v>4000.0</v>
      </c>
      <c r="G27" s="247" t="str">
        <f>F27-F27*'Форма заказа|Summary of order'!$D$16</f>
        <v>  4,000.00 ₽ </v>
      </c>
      <c r="H27" s="248"/>
      <c r="I27" s="249" t="str">
        <f>ROUNDUP(F27/'Форма заказа|Summary of order'!$E$18,0)</f>
        <v> €  54 </v>
      </c>
      <c r="J27" s="136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4"/>
      <c r="W27" s="250" t="str">
        <f t="shared" si="10"/>
        <v>0</v>
      </c>
      <c r="X27" s="244" t="str">
        <f t="shared" si="11"/>
        <v>0</v>
      </c>
      <c r="Y27" s="244" t="str">
        <f t="shared" si="12"/>
        <v>0</v>
      </c>
      <c r="Z27" s="251" t="str">
        <f t="shared" si="13"/>
        <v>  -   ₽ </v>
      </c>
      <c r="AA27" s="252" t="str">
        <f t="shared" si="14"/>
        <v>  - € </v>
      </c>
      <c r="AB27" s="238" t="str">
        <f t="shared" si="18"/>
        <v>8</v>
      </c>
      <c r="AC27" s="253" t="str">
        <f t="shared" si="16"/>
        <v>0</v>
      </c>
      <c r="AD27" s="240" t="str">
        <f t="shared" si="19"/>
        <v>8</v>
      </c>
      <c r="AE27" s="253" t="str">
        <f t="shared" si="17"/>
        <v>0</v>
      </c>
    </row>
    <row r="28" ht="66.75" customHeight="1">
      <c r="A28" s="148" t="s">
        <v>133</v>
      </c>
      <c r="B28" s="278" t="s">
        <v>111</v>
      </c>
      <c r="C28" s="279"/>
      <c r="D28" s="138">
        <v>5.0</v>
      </c>
      <c r="E28" s="280">
        <v>3.44</v>
      </c>
      <c r="F28" s="139">
        <v>2400.0</v>
      </c>
      <c r="G28" s="247" t="str">
        <f>F28-F28*'Форма заказа|Summary of order'!$D$16</f>
        <v>  2,400.00 ₽ </v>
      </c>
      <c r="H28" s="281" t="str">
        <f>F28*1.2-F28*1.2*'Форма заказа|Summary of order'!$D$16</f>
        <v>  2,880.00 ₽ </v>
      </c>
      <c r="I28" s="142" t="str">
        <f>ROUNDUP(F28/'Форма заказа|Summary of order'!$E$18,0)</f>
        <v> €  32 </v>
      </c>
      <c r="J28" s="136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4"/>
      <c r="W28" s="282" t="str">
        <f t="shared" si="10"/>
        <v>0</v>
      </c>
      <c r="X28" s="138" t="str">
        <f t="shared" si="11"/>
        <v>0</v>
      </c>
      <c r="Y28" s="138" t="str">
        <f t="shared" si="12"/>
        <v>0</v>
      </c>
      <c r="Z28" s="237" t="str">
        <f t="shared" si="13"/>
        <v>  -   ₽ </v>
      </c>
      <c r="AA28" s="176" t="str">
        <f t="shared" si="14"/>
        <v>  - € </v>
      </c>
      <c r="AB28" s="238" t="str">
        <f t="shared" si="18"/>
        <v>5</v>
      </c>
      <c r="AC28" s="239" t="str">
        <f t="shared" si="16"/>
        <v>0</v>
      </c>
      <c r="AD28" s="240" t="str">
        <f t="shared" si="19"/>
        <v>5</v>
      </c>
      <c r="AE28" s="239" t="str">
        <f t="shared" si="17"/>
        <v>0</v>
      </c>
    </row>
    <row r="29" ht="66.75" customHeight="1">
      <c r="A29" s="276" t="s">
        <v>134</v>
      </c>
      <c r="B29" s="242" t="s">
        <v>113</v>
      </c>
      <c r="C29" s="277"/>
      <c r="D29" s="244">
        <v>5.0</v>
      </c>
      <c r="E29" s="245">
        <v>1.83</v>
      </c>
      <c r="F29" s="246">
        <v>3700.0</v>
      </c>
      <c r="G29" s="247" t="str">
        <f>F29-F29*'Форма заказа|Summary of order'!$D$16</f>
        <v>  3,700.00 ₽ </v>
      </c>
      <c r="H29" s="248"/>
      <c r="I29" s="249" t="str">
        <f>ROUNDUP(F29/'Форма заказа|Summary of order'!$E$18,0)</f>
        <v> €  50 </v>
      </c>
      <c r="J29" s="136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4"/>
      <c r="W29" s="250" t="str">
        <f t="shared" si="10"/>
        <v>0</v>
      </c>
      <c r="X29" s="244" t="str">
        <f t="shared" si="11"/>
        <v>0</v>
      </c>
      <c r="Y29" s="244" t="str">
        <f t="shared" si="12"/>
        <v>0</v>
      </c>
      <c r="Z29" s="251" t="str">
        <f t="shared" si="13"/>
        <v>  -   ₽ </v>
      </c>
      <c r="AA29" s="252" t="str">
        <f t="shared" si="14"/>
        <v>  - € </v>
      </c>
      <c r="AB29" s="238" t="str">
        <f t="shared" si="18"/>
        <v>5</v>
      </c>
      <c r="AC29" s="253" t="str">
        <f t="shared" si="16"/>
        <v>0</v>
      </c>
      <c r="AD29" s="240" t="str">
        <f t="shared" si="19"/>
        <v>5</v>
      </c>
      <c r="AE29" s="253" t="str">
        <f t="shared" si="17"/>
        <v>0</v>
      </c>
    </row>
    <row r="30" ht="66.75" customHeight="1">
      <c r="A30" s="148" t="s">
        <v>135</v>
      </c>
      <c r="B30" s="278" t="s">
        <v>111</v>
      </c>
      <c r="C30" s="279"/>
      <c r="D30" s="138">
        <v>3.0</v>
      </c>
      <c r="E30" s="280">
        <v>4.74</v>
      </c>
      <c r="F30" s="139">
        <v>3100.0</v>
      </c>
      <c r="G30" s="247" t="str">
        <f>F30-F30*'Форма заказа|Summary of order'!$D$16</f>
        <v>  3,100.00 ₽ </v>
      </c>
      <c r="H30" s="281" t="str">
        <f>F30*1.2-F30*1.2*'Форма заказа|Summary of order'!$D$16</f>
        <v>  3,720.00 ₽ </v>
      </c>
      <c r="I30" s="142" t="str">
        <f>ROUNDUP(F30/'Форма заказа|Summary of order'!$E$18,0)</f>
        <v> €  42 </v>
      </c>
      <c r="J30" s="136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4"/>
      <c r="W30" s="282" t="str">
        <f t="shared" si="10"/>
        <v>0</v>
      </c>
      <c r="X30" s="138" t="str">
        <f t="shared" si="11"/>
        <v>0</v>
      </c>
      <c r="Y30" s="138" t="str">
        <f t="shared" si="12"/>
        <v>0</v>
      </c>
      <c r="Z30" s="237" t="str">
        <f t="shared" si="13"/>
        <v>  -   ₽ </v>
      </c>
      <c r="AA30" s="176" t="str">
        <f t="shared" si="14"/>
        <v>  - € </v>
      </c>
      <c r="AB30" s="238" t="str">
        <f t="shared" si="18"/>
        <v>3</v>
      </c>
      <c r="AC30" s="239" t="str">
        <f t="shared" si="16"/>
        <v>0</v>
      </c>
      <c r="AD30" s="240" t="str">
        <f t="shared" si="19"/>
        <v>3</v>
      </c>
      <c r="AE30" s="239" t="str">
        <f t="shared" si="17"/>
        <v>0</v>
      </c>
    </row>
    <row r="31" ht="66.75" customHeight="1">
      <c r="A31" s="276" t="s">
        <v>136</v>
      </c>
      <c r="B31" s="242" t="s">
        <v>113</v>
      </c>
      <c r="C31" s="277"/>
      <c r="D31" s="244">
        <v>3.0</v>
      </c>
      <c r="E31" s="245">
        <v>2.73</v>
      </c>
      <c r="F31" s="246">
        <v>5400.0</v>
      </c>
      <c r="G31" s="247" t="str">
        <f>F31-F31*'Форма заказа|Summary of order'!$D$16</f>
        <v>  5,400.00 ₽ </v>
      </c>
      <c r="H31" s="248"/>
      <c r="I31" s="249" t="str">
        <f>ROUNDUP(F31/'Форма заказа|Summary of order'!$E$18,0)</f>
        <v> €  72 </v>
      </c>
      <c r="J31" s="136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4"/>
      <c r="W31" s="250" t="str">
        <f t="shared" si="10"/>
        <v>0</v>
      </c>
      <c r="X31" s="244" t="str">
        <f t="shared" si="11"/>
        <v>0</v>
      </c>
      <c r="Y31" s="244" t="str">
        <f t="shared" si="12"/>
        <v>0</v>
      </c>
      <c r="Z31" s="251" t="str">
        <f t="shared" si="13"/>
        <v>  -   ₽ </v>
      </c>
      <c r="AA31" s="252" t="str">
        <f t="shared" si="14"/>
        <v>  - € </v>
      </c>
      <c r="AB31" s="238" t="str">
        <f t="shared" si="18"/>
        <v>3</v>
      </c>
      <c r="AC31" s="253" t="str">
        <f t="shared" si="16"/>
        <v>0</v>
      </c>
      <c r="AD31" s="240" t="str">
        <f t="shared" si="19"/>
        <v>3</v>
      </c>
      <c r="AE31" s="253" t="str">
        <f t="shared" si="17"/>
        <v>0</v>
      </c>
    </row>
    <row r="32" ht="66.75" customHeight="1">
      <c r="A32" s="148" t="s">
        <v>137</v>
      </c>
      <c r="B32" s="278" t="s">
        <v>111</v>
      </c>
      <c r="C32" s="279"/>
      <c r="D32" s="138">
        <v>5.0</v>
      </c>
      <c r="E32" s="280">
        <v>3.87</v>
      </c>
      <c r="F32" s="139">
        <v>3100.0</v>
      </c>
      <c r="G32" s="247" t="str">
        <f>F32-F32*'Форма заказа|Summary of order'!$D$16</f>
        <v>  3,100.00 ₽ </v>
      </c>
      <c r="H32" s="281" t="str">
        <f>F32*1.2-F32*1.2*'Форма заказа|Summary of order'!$D$16</f>
        <v>  3,720.00 ₽ </v>
      </c>
      <c r="I32" s="142" t="str">
        <f>ROUNDUP(F32/'Форма заказа|Summary of order'!$E$18,0)</f>
        <v> €  42 </v>
      </c>
      <c r="J32" s="136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4"/>
      <c r="W32" s="282" t="str">
        <f t="shared" si="10"/>
        <v>0</v>
      </c>
      <c r="X32" s="138" t="str">
        <f t="shared" si="11"/>
        <v>0</v>
      </c>
      <c r="Y32" s="138" t="str">
        <f t="shared" si="12"/>
        <v>0</v>
      </c>
      <c r="Z32" s="237" t="str">
        <f t="shared" si="13"/>
        <v>  -   ₽ </v>
      </c>
      <c r="AA32" s="176" t="str">
        <f t="shared" si="14"/>
        <v>  - € </v>
      </c>
      <c r="AB32" s="238" t="str">
        <f t="shared" si="18"/>
        <v>5</v>
      </c>
      <c r="AC32" s="239" t="str">
        <f t="shared" si="16"/>
        <v>0</v>
      </c>
      <c r="AD32" s="240">
        <v>6.0</v>
      </c>
      <c r="AE32" s="239" t="str">
        <f t="shared" si="17"/>
        <v>0</v>
      </c>
    </row>
    <row r="33" ht="66.75" customHeight="1">
      <c r="A33" s="276" t="s">
        <v>138</v>
      </c>
      <c r="B33" s="242" t="s">
        <v>113</v>
      </c>
      <c r="C33" s="277"/>
      <c r="D33" s="244">
        <v>5.0</v>
      </c>
      <c r="E33" s="245">
        <v>2.09</v>
      </c>
      <c r="F33" s="246">
        <v>4300.0</v>
      </c>
      <c r="G33" s="247" t="str">
        <f>F33-F33*'Форма заказа|Summary of order'!$D$16</f>
        <v>  4,300.00 ₽ </v>
      </c>
      <c r="H33" s="248"/>
      <c r="I33" s="249" t="str">
        <f>ROUNDUP(F33/'Форма заказа|Summary of order'!$E$18,0)</f>
        <v> €  58 </v>
      </c>
      <c r="J33" s="136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4"/>
      <c r="W33" s="250" t="str">
        <f t="shared" si="10"/>
        <v>0</v>
      </c>
      <c r="X33" s="244" t="str">
        <f t="shared" si="11"/>
        <v>0</v>
      </c>
      <c r="Y33" s="244" t="str">
        <f t="shared" si="12"/>
        <v>0</v>
      </c>
      <c r="Z33" s="251" t="str">
        <f t="shared" si="13"/>
        <v>  -   ₽ </v>
      </c>
      <c r="AA33" s="252" t="str">
        <f t="shared" si="14"/>
        <v>  - € </v>
      </c>
      <c r="AB33" s="238" t="str">
        <f t="shared" si="18"/>
        <v>5</v>
      </c>
      <c r="AC33" s="253" t="str">
        <f t="shared" si="16"/>
        <v>0</v>
      </c>
      <c r="AD33" s="240">
        <v>6.0</v>
      </c>
      <c r="AE33" s="253" t="str">
        <f t="shared" si="17"/>
        <v>0</v>
      </c>
    </row>
    <row r="34" ht="66.75" customHeight="1">
      <c r="A34" s="148" t="s">
        <v>139</v>
      </c>
      <c r="B34" s="278" t="s">
        <v>111</v>
      </c>
      <c r="C34" s="279"/>
      <c r="D34" s="138">
        <v>5.0</v>
      </c>
      <c r="E34" s="280">
        <v>4.74</v>
      </c>
      <c r="F34" s="139">
        <v>3400.0</v>
      </c>
      <c r="G34" s="247" t="str">
        <f>F34-F34*'Форма заказа|Summary of order'!$D$16</f>
        <v>  3,400.00 ₽ </v>
      </c>
      <c r="H34" s="281" t="str">
        <f>F34*1.2-F34*1.2*'Форма заказа|Summary of order'!$D$16</f>
        <v>  4,080.00 ₽ </v>
      </c>
      <c r="I34" s="142" t="str">
        <f>ROUNDUP(F34/'Форма заказа|Summary of order'!$E$18,0)</f>
        <v> €  46 </v>
      </c>
      <c r="J34" s="136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4"/>
      <c r="W34" s="282" t="str">
        <f t="shared" si="10"/>
        <v>0</v>
      </c>
      <c r="X34" s="138" t="str">
        <f t="shared" si="11"/>
        <v>0</v>
      </c>
      <c r="Y34" s="138" t="str">
        <f t="shared" si="12"/>
        <v>0</v>
      </c>
      <c r="Z34" s="237" t="str">
        <f t="shared" si="13"/>
        <v>  -   ₽ </v>
      </c>
      <c r="AA34" s="176" t="str">
        <f t="shared" si="14"/>
        <v>  - € </v>
      </c>
      <c r="AB34" s="238" t="str">
        <f t="shared" si="18"/>
        <v>5</v>
      </c>
      <c r="AC34" s="239" t="str">
        <f t="shared" si="16"/>
        <v>0</v>
      </c>
      <c r="AD34" s="240">
        <v>6.0</v>
      </c>
      <c r="AE34" s="239" t="str">
        <f t="shared" si="17"/>
        <v>0</v>
      </c>
    </row>
    <row r="35" ht="66.75" customHeight="1">
      <c r="A35" s="276" t="s">
        <v>140</v>
      </c>
      <c r="B35" s="242" t="s">
        <v>113</v>
      </c>
      <c r="C35" s="277"/>
      <c r="D35" s="244">
        <v>5.0</v>
      </c>
      <c r="E35" s="245">
        <v>2.58</v>
      </c>
      <c r="F35" s="246">
        <v>5100.0</v>
      </c>
      <c r="G35" s="247" t="str">
        <f>F35-F35*'Форма заказа|Summary of order'!$D$16</f>
        <v>  5,100.00 ₽ </v>
      </c>
      <c r="H35" s="248"/>
      <c r="I35" s="249" t="str">
        <f>ROUNDUP(F35/'Форма заказа|Summary of order'!$E$18,0)</f>
        <v> €  68 </v>
      </c>
      <c r="J35" s="136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4"/>
      <c r="W35" s="250" t="str">
        <f t="shared" si="10"/>
        <v>0</v>
      </c>
      <c r="X35" s="244" t="str">
        <f t="shared" si="11"/>
        <v>0</v>
      </c>
      <c r="Y35" s="244" t="str">
        <f t="shared" si="12"/>
        <v>0</v>
      </c>
      <c r="Z35" s="251" t="str">
        <f t="shared" si="13"/>
        <v>  -   ₽ </v>
      </c>
      <c r="AA35" s="252" t="str">
        <f t="shared" si="14"/>
        <v>  - € </v>
      </c>
      <c r="AB35" s="238" t="str">
        <f t="shared" si="18"/>
        <v>5</v>
      </c>
      <c r="AC35" s="253" t="str">
        <f t="shared" si="16"/>
        <v>0</v>
      </c>
      <c r="AD35" s="240">
        <v>6.0</v>
      </c>
      <c r="AE35" s="253" t="str">
        <f t="shared" si="17"/>
        <v>0</v>
      </c>
    </row>
    <row r="36" ht="66.75" customHeight="1">
      <c r="A36" s="148" t="s">
        <v>141</v>
      </c>
      <c r="B36" s="278" t="s">
        <v>111</v>
      </c>
      <c r="C36" s="279"/>
      <c r="D36" s="138">
        <v>4.0</v>
      </c>
      <c r="E36" s="280">
        <v>4.81</v>
      </c>
      <c r="F36" s="139">
        <v>3600.0</v>
      </c>
      <c r="G36" s="247" t="str">
        <f>F36-F36*'Форма заказа|Summary of order'!$D$16</f>
        <v>  3,600.00 ₽ </v>
      </c>
      <c r="H36" s="281" t="str">
        <f>F36*1.2-F36*1.2*'Форма заказа|Summary of order'!$D$16</f>
        <v>  4,320.00 ₽ </v>
      </c>
      <c r="I36" s="142" t="str">
        <f>ROUNDUP(F36/'Форма заказа|Summary of order'!$E$18,0)</f>
        <v> €  48 </v>
      </c>
      <c r="J36" s="136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4"/>
      <c r="W36" s="282" t="str">
        <f t="shared" si="10"/>
        <v>0</v>
      </c>
      <c r="X36" s="138" t="str">
        <f t="shared" si="11"/>
        <v>0</v>
      </c>
      <c r="Y36" s="138" t="str">
        <f t="shared" si="12"/>
        <v>0</v>
      </c>
      <c r="Z36" s="237" t="str">
        <f t="shared" si="13"/>
        <v>  -   ₽ </v>
      </c>
      <c r="AA36" s="176" t="str">
        <f t="shared" si="14"/>
        <v>  - € </v>
      </c>
      <c r="AB36" s="238" t="str">
        <f t="shared" si="18"/>
        <v>4</v>
      </c>
      <c r="AC36" s="239" t="str">
        <f t="shared" si="16"/>
        <v>0</v>
      </c>
      <c r="AD36" s="240">
        <v>8.0</v>
      </c>
      <c r="AE36" s="239" t="str">
        <f t="shared" si="17"/>
        <v>0</v>
      </c>
    </row>
    <row r="37" ht="66.75" customHeight="1">
      <c r="A37" s="276" t="s">
        <v>142</v>
      </c>
      <c r="B37" s="242" t="s">
        <v>113</v>
      </c>
      <c r="C37" s="277"/>
      <c r="D37" s="244">
        <v>4.0</v>
      </c>
      <c r="E37" s="245">
        <v>2.71</v>
      </c>
      <c r="F37" s="246">
        <v>5400.0</v>
      </c>
      <c r="G37" s="247" t="str">
        <f>F37-F37*'Форма заказа|Summary of order'!$D$16</f>
        <v>  5,400.00 ₽ </v>
      </c>
      <c r="H37" s="248"/>
      <c r="I37" s="249" t="str">
        <f>ROUNDUP(F37/'Форма заказа|Summary of order'!$E$18,0)</f>
        <v> €  72 </v>
      </c>
      <c r="J37" s="136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4"/>
      <c r="W37" s="250" t="str">
        <f t="shared" si="10"/>
        <v>0</v>
      </c>
      <c r="X37" s="244" t="str">
        <f t="shared" si="11"/>
        <v>0</v>
      </c>
      <c r="Y37" s="244" t="str">
        <f t="shared" si="12"/>
        <v>0</v>
      </c>
      <c r="Z37" s="251" t="str">
        <f t="shared" si="13"/>
        <v>  -   ₽ </v>
      </c>
      <c r="AA37" s="252" t="str">
        <f t="shared" si="14"/>
        <v>  - € </v>
      </c>
      <c r="AB37" s="238" t="str">
        <f t="shared" si="18"/>
        <v>4</v>
      </c>
      <c r="AC37" s="253" t="str">
        <f t="shared" si="16"/>
        <v>0</v>
      </c>
      <c r="AD37" s="240">
        <v>8.0</v>
      </c>
      <c r="AE37" s="253" t="str">
        <f t="shared" si="17"/>
        <v>0</v>
      </c>
    </row>
    <row r="38" ht="66.75" customHeight="1">
      <c r="A38" s="148" t="s">
        <v>143</v>
      </c>
      <c r="B38" s="278" t="s">
        <v>111</v>
      </c>
      <c r="C38" s="279"/>
      <c r="D38" s="138">
        <v>4.0</v>
      </c>
      <c r="E38" s="280">
        <v>6.64</v>
      </c>
      <c r="F38" s="139">
        <v>4300.0</v>
      </c>
      <c r="G38" s="247" t="str">
        <f>F38-F38*'Форма заказа|Summary of order'!$D$16</f>
        <v>  4,300.00 ₽ </v>
      </c>
      <c r="H38" s="281" t="str">
        <f>F38*1.2-F38*1.2*'Форма заказа|Summary of order'!$D$16</f>
        <v>  5,160.00 ₽ </v>
      </c>
      <c r="I38" s="142" t="str">
        <f>ROUNDUP(F38/'Форма заказа|Summary of order'!$E$18,0)</f>
        <v> €  58 </v>
      </c>
      <c r="J38" s="136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4"/>
      <c r="W38" s="282" t="str">
        <f t="shared" si="10"/>
        <v>0</v>
      </c>
      <c r="X38" s="138" t="str">
        <f t="shared" si="11"/>
        <v>0</v>
      </c>
      <c r="Y38" s="138" t="str">
        <f t="shared" si="12"/>
        <v>0</v>
      </c>
      <c r="Z38" s="237" t="str">
        <f t="shared" si="13"/>
        <v>  -   ₽ </v>
      </c>
      <c r="AA38" s="176" t="str">
        <f t="shared" si="14"/>
        <v>  - € </v>
      </c>
      <c r="AB38" s="238" t="str">
        <f t="shared" si="18"/>
        <v>4</v>
      </c>
      <c r="AC38" s="239" t="str">
        <f t="shared" si="16"/>
        <v>0</v>
      </c>
      <c r="AD38" s="240">
        <v>8.0</v>
      </c>
      <c r="AE38" s="239" t="str">
        <f t="shared" si="17"/>
        <v>0</v>
      </c>
    </row>
    <row r="39" ht="66.75" customHeight="1">
      <c r="A39" s="285" t="s">
        <v>144</v>
      </c>
      <c r="B39" s="261" t="s">
        <v>113</v>
      </c>
      <c r="C39" s="286"/>
      <c r="D39" s="263">
        <v>4.0</v>
      </c>
      <c r="E39" s="264">
        <v>3.73</v>
      </c>
      <c r="F39" s="265">
        <v>7300.0</v>
      </c>
      <c r="G39" s="266" t="str">
        <f>F39-F39*'Форма заказа|Summary of order'!$D$16</f>
        <v>  7,300.00 ₽ </v>
      </c>
      <c r="H39" s="267"/>
      <c r="I39" s="268" t="str">
        <f>ROUNDUP(F39/'Форма заказа|Summary of order'!$E$18,0)</f>
        <v> €  98 </v>
      </c>
      <c r="J39" s="158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60"/>
      <c r="W39" s="250" t="str">
        <f t="shared" si="10"/>
        <v>0</v>
      </c>
      <c r="X39" s="244" t="str">
        <f t="shared" si="11"/>
        <v>0</v>
      </c>
      <c r="Y39" s="244" t="str">
        <f t="shared" si="12"/>
        <v>0</v>
      </c>
      <c r="Z39" s="251" t="str">
        <f t="shared" si="13"/>
        <v>  -   ₽ </v>
      </c>
      <c r="AA39" s="252" t="str">
        <f t="shared" si="14"/>
        <v>  - € </v>
      </c>
      <c r="AB39" s="238" t="str">
        <f t="shared" si="18"/>
        <v>4</v>
      </c>
      <c r="AC39" s="253" t="str">
        <f t="shared" si="16"/>
        <v>0</v>
      </c>
      <c r="AD39" s="240">
        <v>8.0</v>
      </c>
      <c r="AE39" s="253" t="str">
        <f t="shared" si="17"/>
        <v>0</v>
      </c>
    </row>
    <row r="40">
      <c r="A40" s="269" t="s">
        <v>145</v>
      </c>
      <c r="B40" s="287"/>
      <c r="C40" s="288"/>
      <c r="D40" s="289"/>
      <c r="E40" s="290"/>
      <c r="F40" s="289"/>
      <c r="G40" s="289"/>
      <c r="H40" s="289"/>
      <c r="I40" s="289"/>
      <c r="J40" s="291"/>
      <c r="K40" s="292"/>
      <c r="L40" s="292"/>
      <c r="M40" s="292"/>
      <c r="N40" s="292"/>
      <c r="O40" s="292"/>
      <c r="P40" s="292"/>
      <c r="Q40" s="292"/>
      <c r="R40" s="292"/>
      <c r="S40" s="292"/>
      <c r="T40" s="293"/>
      <c r="U40" s="292"/>
      <c r="V40" s="294"/>
      <c r="W40" s="292"/>
      <c r="X40" s="292"/>
      <c r="Y40" s="292"/>
      <c r="Z40" s="292"/>
      <c r="AA40" s="292"/>
      <c r="AB40" s="292"/>
      <c r="AC40" s="292" t="str">
        <f t="shared" si="16"/>
        <v>0</v>
      </c>
      <c r="AD40" s="295"/>
      <c r="AE40" s="295"/>
    </row>
    <row r="41" ht="66.75" customHeight="1">
      <c r="A41" s="126" t="s">
        <v>146</v>
      </c>
      <c r="B41" s="116" t="s">
        <v>111</v>
      </c>
      <c r="C41" s="296"/>
      <c r="D41" s="128">
        <v>2.0</v>
      </c>
      <c r="E41" s="297">
        <v>2.33</v>
      </c>
      <c r="F41" s="129">
        <v>1900.0</v>
      </c>
      <c r="G41" s="234" t="str">
        <f>F41-F41*'Форма заказа|Summary of order'!$D$16</f>
        <v>  1,900.00 ₽ </v>
      </c>
      <c r="H41" s="235" t="str">
        <f>F41*1.2-F41*1.2*'Форма заказа|Summary of order'!$D$16</f>
        <v>  2,280.00 ₽ </v>
      </c>
      <c r="I41" s="298" t="str">
        <f>ROUNDUP(F41/'Форма заказа|Summary of order'!$E$18,0)</f>
        <v> €  26 </v>
      </c>
      <c r="J41" s="115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22"/>
      <c r="W41" s="236" t="str">
        <f t="shared" ref="W41:W48" si="20">E41*Y41</f>
        <v>0</v>
      </c>
      <c r="X41" s="128" t="str">
        <f t="shared" ref="X41:X48" si="21">Y41*D41</f>
        <v>0</v>
      </c>
      <c r="Y41" s="128" t="str">
        <f t="shared" ref="Y41:Y48" si="22">SUM(J41:V41)</f>
        <v>0</v>
      </c>
      <c r="Z41" s="237" t="str">
        <f t="shared" ref="Z41:Z48" si="23">SUM(J41:V41)*F41</f>
        <v>  -   ₽ </v>
      </c>
      <c r="AA41" s="176" t="str">
        <f t="shared" ref="AA41:AA48" si="24">SUM(J41:V41)*I41</f>
        <v>  - € </v>
      </c>
      <c r="AB41" s="299">
        <v>0.0</v>
      </c>
      <c r="AC41" s="239" t="str">
        <f t="shared" si="16"/>
        <v>0</v>
      </c>
      <c r="AD41" s="240">
        <v>8.0</v>
      </c>
      <c r="AE41" s="239" t="str">
        <f t="shared" ref="AE41:AE48" si="25">Y41*AD41</f>
        <v>0</v>
      </c>
    </row>
    <row r="42" ht="66.75" customHeight="1">
      <c r="A42" s="276" t="s">
        <v>147</v>
      </c>
      <c r="B42" s="242" t="s">
        <v>113</v>
      </c>
      <c r="C42" s="300"/>
      <c r="D42" s="244">
        <v>2.0</v>
      </c>
      <c r="E42" s="245">
        <v>1.32</v>
      </c>
      <c r="F42" s="246">
        <v>2600.0</v>
      </c>
      <c r="G42" s="247" t="str">
        <f>F42-F42*'Форма заказа|Summary of order'!$D$16</f>
        <v>  2,600.00 ₽ </v>
      </c>
      <c r="H42" s="248"/>
      <c r="I42" s="301" t="str">
        <f>ROUNDUP(F42/'Форма заказа|Summary of order'!$E$18,0)</f>
        <v> €  35 </v>
      </c>
      <c r="J42" s="136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4"/>
      <c r="W42" s="250" t="str">
        <f t="shared" si="20"/>
        <v>0</v>
      </c>
      <c r="X42" s="244" t="str">
        <f t="shared" si="21"/>
        <v>0</v>
      </c>
      <c r="Y42" s="244" t="str">
        <f t="shared" si="22"/>
        <v>0</v>
      </c>
      <c r="Z42" s="251" t="str">
        <f t="shared" si="23"/>
        <v>  -   ₽ </v>
      </c>
      <c r="AA42" s="252" t="str">
        <f t="shared" si="24"/>
        <v>  - € </v>
      </c>
      <c r="AB42" s="238">
        <v>0.0</v>
      </c>
      <c r="AC42" s="253" t="str">
        <f t="shared" si="16"/>
        <v>0</v>
      </c>
      <c r="AD42" s="254">
        <v>8.0</v>
      </c>
      <c r="AE42" s="253" t="str">
        <f t="shared" si="25"/>
        <v>0</v>
      </c>
    </row>
    <row r="43" ht="66.75" customHeight="1">
      <c r="A43" s="148" t="s">
        <v>148</v>
      </c>
      <c r="B43" s="143" t="s">
        <v>111</v>
      </c>
      <c r="C43" s="300"/>
      <c r="D43" s="138">
        <v>2.0</v>
      </c>
      <c r="E43" s="280">
        <v>5.62</v>
      </c>
      <c r="F43" s="139">
        <v>2500.0</v>
      </c>
      <c r="G43" s="247" t="str">
        <f>F43-F43*'Форма заказа|Summary of order'!$D$16</f>
        <v>  2,500.00 ₽ </v>
      </c>
      <c r="H43" s="281" t="str">
        <f>F43*1.2-F43*1.2*'Форма заказа|Summary of order'!$D$16</f>
        <v>  3,000.00 ₽ </v>
      </c>
      <c r="I43" s="175" t="str">
        <f>ROUNDUP(F43/'Форма заказа|Summary of order'!$E$18,0)</f>
        <v> €  34 </v>
      </c>
      <c r="J43" s="136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4"/>
      <c r="W43" s="282" t="str">
        <f t="shared" si="20"/>
        <v>0</v>
      </c>
      <c r="X43" s="138" t="str">
        <f t="shared" si="21"/>
        <v>0</v>
      </c>
      <c r="Y43" s="138" t="str">
        <f t="shared" si="22"/>
        <v>0</v>
      </c>
      <c r="Z43" s="237" t="str">
        <f t="shared" si="23"/>
        <v>  -   ₽ </v>
      </c>
      <c r="AA43" s="176" t="str">
        <f t="shared" si="24"/>
        <v>  - € </v>
      </c>
      <c r="AB43" s="299">
        <v>0.0</v>
      </c>
      <c r="AC43" s="239" t="str">
        <f t="shared" si="16"/>
        <v>0</v>
      </c>
      <c r="AD43" s="240">
        <v>8.0</v>
      </c>
      <c r="AE43" s="239" t="str">
        <f t="shared" si="25"/>
        <v>0</v>
      </c>
    </row>
    <row r="44" ht="66.75" customHeight="1">
      <c r="A44" s="276" t="s">
        <v>149</v>
      </c>
      <c r="B44" s="242" t="s">
        <v>113</v>
      </c>
      <c r="C44" s="300"/>
      <c r="D44" s="244">
        <v>2.0</v>
      </c>
      <c r="E44" s="245">
        <v>3.2</v>
      </c>
      <c r="F44" s="246">
        <v>3900.0</v>
      </c>
      <c r="G44" s="247" t="str">
        <f>F44-F44*'Форма заказа|Summary of order'!$D$16</f>
        <v>  3,900.00 ₽ </v>
      </c>
      <c r="H44" s="248"/>
      <c r="I44" s="301" t="str">
        <f>ROUNDUP(F44/'Форма заказа|Summary of order'!$E$18,0)</f>
        <v> €  52 </v>
      </c>
      <c r="J44" s="136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4"/>
      <c r="W44" s="250" t="str">
        <f t="shared" si="20"/>
        <v>0</v>
      </c>
      <c r="X44" s="244" t="str">
        <f t="shared" si="21"/>
        <v>0</v>
      </c>
      <c r="Y44" s="244" t="str">
        <f t="shared" si="22"/>
        <v>0</v>
      </c>
      <c r="Z44" s="251" t="str">
        <f t="shared" si="23"/>
        <v>  -   ₽ </v>
      </c>
      <c r="AA44" s="252" t="str">
        <f t="shared" si="24"/>
        <v>  - € </v>
      </c>
      <c r="AB44" s="238">
        <v>0.0</v>
      </c>
      <c r="AC44" s="253" t="str">
        <f t="shared" si="16"/>
        <v>0</v>
      </c>
      <c r="AD44" s="254">
        <v>8.0</v>
      </c>
      <c r="AE44" s="253" t="str">
        <f t="shared" si="25"/>
        <v>0</v>
      </c>
    </row>
    <row r="45" ht="66.75" customHeight="1">
      <c r="A45" s="148" t="s">
        <v>150</v>
      </c>
      <c r="B45" s="143" t="s">
        <v>111</v>
      </c>
      <c r="C45" s="300"/>
      <c r="D45" s="138">
        <v>2.0</v>
      </c>
      <c r="E45" s="280">
        <v>5.83</v>
      </c>
      <c r="F45" s="139">
        <v>2600.0</v>
      </c>
      <c r="G45" s="247" t="str">
        <f>F45-F45*'Форма заказа|Summary of order'!$D$16</f>
        <v>  2,600.00 ₽ </v>
      </c>
      <c r="H45" s="281" t="str">
        <f>F45*1.2-F45*1.2*'Форма заказа|Summary of order'!$D$16</f>
        <v>  3,120.00 ₽ </v>
      </c>
      <c r="I45" s="175" t="str">
        <f>ROUNDUP(F45/'Форма заказа|Summary of order'!$E$18,0)</f>
        <v> €  35 </v>
      </c>
      <c r="J45" s="136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4"/>
      <c r="W45" s="282" t="str">
        <f t="shared" si="20"/>
        <v>0</v>
      </c>
      <c r="X45" s="138" t="str">
        <f t="shared" si="21"/>
        <v>0</v>
      </c>
      <c r="Y45" s="138" t="str">
        <f t="shared" si="22"/>
        <v>0</v>
      </c>
      <c r="Z45" s="237" t="str">
        <f t="shared" si="23"/>
        <v>  -   ₽ </v>
      </c>
      <c r="AA45" s="176" t="str">
        <f t="shared" si="24"/>
        <v>  - € </v>
      </c>
      <c r="AB45" s="299">
        <v>0.0</v>
      </c>
      <c r="AC45" s="239" t="str">
        <f t="shared" si="16"/>
        <v>0</v>
      </c>
      <c r="AD45" s="240">
        <v>8.0</v>
      </c>
      <c r="AE45" s="239" t="str">
        <f t="shared" si="25"/>
        <v>0</v>
      </c>
    </row>
    <row r="46" ht="66.75" customHeight="1">
      <c r="A46" s="276" t="s">
        <v>151</v>
      </c>
      <c r="B46" s="242" t="s">
        <v>113</v>
      </c>
      <c r="C46" s="300"/>
      <c r="D46" s="244">
        <v>2.0</v>
      </c>
      <c r="E46" s="245">
        <v>3.34</v>
      </c>
      <c r="F46" s="246">
        <v>4200.0</v>
      </c>
      <c r="G46" s="247" t="str">
        <f>F46-F46*'Форма заказа|Summary of order'!$D$16</f>
        <v>  4,200.00 ₽ </v>
      </c>
      <c r="H46" s="248"/>
      <c r="I46" s="301" t="str">
        <f>ROUNDUP(F46/'Форма заказа|Summary of order'!$E$18,0)</f>
        <v> €  56 </v>
      </c>
      <c r="J46" s="136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4"/>
      <c r="W46" s="250" t="str">
        <f t="shared" si="20"/>
        <v>0</v>
      </c>
      <c r="X46" s="244" t="str">
        <f t="shared" si="21"/>
        <v>0</v>
      </c>
      <c r="Y46" s="244" t="str">
        <f t="shared" si="22"/>
        <v>0</v>
      </c>
      <c r="Z46" s="251" t="str">
        <f t="shared" si="23"/>
        <v>  -   ₽ </v>
      </c>
      <c r="AA46" s="252" t="str">
        <f t="shared" si="24"/>
        <v>  - € </v>
      </c>
      <c r="AB46" s="238">
        <v>0.0</v>
      </c>
      <c r="AC46" s="253" t="str">
        <f t="shared" si="16"/>
        <v>0</v>
      </c>
      <c r="AD46" s="254">
        <v>8.0</v>
      </c>
      <c r="AE46" s="253" t="str">
        <f t="shared" si="25"/>
        <v>0</v>
      </c>
    </row>
    <row r="47" ht="66.75" customHeight="1">
      <c r="A47" s="148" t="s">
        <v>152</v>
      </c>
      <c r="B47" s="143" t="s">
        <v>111</v>
      </c>
      <c r="C47" s="300"/>
      <c r="D47" s="138">
        <v>2.0</v>
      </c>
      <c r="E47" s="280">
        <v>5.84</v>
      </c>
      <c r="F47" s="139">
        <v>2600.0</v>
      </c>
      <c r="G47" s="247" t="str">
        <f>F47-F47*'Форма заказа|Summary of order'!$D$16</f>
        <v>  2,600.00 ₽ </v>
      </c>
      <c r="H47" s="281" t="str">
        <f>F47*1.2-F47*1.2*'Форма заказа|Summary of order'!$D$16</f>
        <v>  3,120.00 ₽ </v>
      </c>
      <c r="I47" s="175" t="str">
        <f>ROUNDUP(F47/'Форма заказа|Summary of order'!$E$18,0)</f>
        <v> €  35 </v>
      </c>
      <c r="J47" s="136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4"/>
      <c r="W47" s="282" t="str">
        <f t="shared" si="20"/>
        <v>0</v>
      </c>
      <c r="X47" s="138" t="str">
        <f t="shared" si="21"/>
        <v>0</v>
      </c>
      <c r="Y47" s="138" t="str">
        <f t="shared" si="22"/>
        <v>0</v>
      </c>
      <c r="Z47" s="237" t="str">
        <f t="shared" si="23"/>
        <v>  -   ₽ </v>
      </c>
      <c r="AA47" s="176" t="str">
        <f t="shared" si="24"/>
        <v>  - € </v>
      </c>
      <c r="AB47" s="299">
        <v>0.0</v>
      </c>
      <c r="AC47" s="239" t="str">
        <f t="shared" si="16"/>
        <v>0</v>
      </c>
      <c r="AD47" s="240">
        <v>8.0</v>
      </c>
      <c r="AE47" s="239" t="str">
        <f t="shared" si="25"/>
        <v>0</v>
      </c>
    </row>
    <row r="48" ht="66.75" customHeight="1">
      <c r="A48" s="285" t="s">
        <v>153</v>
      </c>
      <c r="B48" s="261" t="s">
        <v>113</v>
      </c>
      <c r="C48" s="302"/>
      <c r="D48" s="263">
        <v>2.0</v>
      </c>
      <c r="E48" s="264">
        <v>3.38</v>
      </c>
      <c r="F48" s="265">
        <v>4200.0</v>
      </c>
      <c r="G48" s="266" t="str">
        <f>F48-F48*'Форма заказа|Summary of order'!$D$16</f>
        <v>  4,200.00 ₽ </v>
      </c>
      <c r="H48" s="267"/>
      <c r="I48" s="303" t="str">
        <f>ROUNDUP(F48/'Форма заказа|Summary of order'!$E$18,0)</f>
        <v> €  56 </v>
      </c>
      <c r="J48" s="158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60"/>
      <c r="W48" s="250" t="str">
        <f t="shared" si="20"/>
        <v>0</v>
      </c>
      <c r="X48" s="244" t="str">
        <f t="shared" si="21"/>
        <v>0</v>
      </c>
      <c r="Y48" s="244" t="str">
        <f t="shared" si="22"/>
        <v>0</v>
      </c>
      <c r="Z48" s="251" t="str">
        <f t="shared" si="23"/>
        <v>  -   ₽ </v>
      </c>
      <c r="AA48" s="252" t="str">
        <f t="shared" si="24"/>
        <v>  - € </v>
      </c>
      <c r="AB48" s="238">
        <v>0.0</v>
      </c>
      <c r="AC48" s="253" t="str">
        <f t="shared" si="16"/>
        <v>0</v>
      </c>
      <c r="AD48" s="254">
        <v>8.0</v>
      </c>
      <c r="AE48" s="253" t="str">
        <f t="shared" si="25"/>
        <v>0</v>
      </c>
    </row>
    <row r="49">
      <c r="A49" s="304" t="s">
        <v>154</v>
      </c>
      <c r="B49" s="305"/>
      <c r="C49" s="306"/>
      <c r="D49" s="289"/>
      <c r="E49" s="307"/>
      <c r="F49" s="291"/>
      <c r="G49" s="291"/>
      <c r="H49" s="291"/>
      <c r="I49" s="291"/>
      <c r="J49" s="291"/>
      <c r="K49" s="292"/>
      <c r="L49" s="292"/>
      <c r="M49" s="292"/>
      <c r="N49" s="292"/>
      <c r="O49" s="292"/>
      <c r="P49" s="292"/>
      <c r="Q49" s="292"/>
      <c r="R49" s="292"/>
      <c r="S49" s="292"/>
      <c r="T49" s="293"/>
      <c r="U49" s="292"/>
      <c r="V49" s="294"/>
      <c r="W49" s="308"/>
      <c r="X49" s="309"/>
      <c r="Y49" s="309"/>
      <c r="Z49" s="309"/>
      <c r="AA49" s="309"/>
      <c r="AB49" s="309"/>
      <c r="AC49" s="309" t="str">
        <f t="shared" si="16"/>
        <v>0</v>
      </c>
      <c r="AD49" s="295"/>
      <c r="AE49" s="295"/>
    </row>
    <row r="50" ht="101.25" customHeight="1">
      <c r="A50" s="126" t="s">
        <v>155</v>
      </c>
      <c r="B50" s="230" t="s">
        <v>111</v>
      </c>
      <c r="C50" s="310"/>
      <c r="D50" s="128">
        <v>4.0</v>
      </c>
      <c r="E50" s="297">
        <v>6.2</v>
      </c>
      <c r="F50" s="129">
        <v>3700.0</v>
      </c>
      <c r="G50" s="247" t="str">
        <f>F50-F50*'Форма заказа|Summary of order'!$D$16</f>
        <v>  3,700.00 ₽ </v>
      </c>
      <c r="H50" s="259" t="str">
        <f>F50*1.2-F50*1.2*'Форма заказа|Summary of order'!$D$16</f>
        <v>  4,440.00 ₽ </v>
      </c>
      <c r="I50" s="142" t="str">
        <f>ROUNDUP(F50/'Форма заказа|Summary of order'!$E$18,0)</f>
        <v> €  50 </v>
      </c>
      <c r="J50" s="136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4"/>
      <c r="W50" s="282" t="str">
        <f t="shared" ref="W50:W54" si="26">E50*Y50</f>
        <v>0</v>
      </c>
      <c r="X50" s="138" t="str">
        <f t="shared" ref="X50:X54" si="27">Y50*D50</f>
        <v>0</v>
      </c>
      <c r="Y50" s="138" t="str">
        <f t="shared" ref="Y50:Y54" si="28">SUM(J50:V50)</f>
        <v>0</v>
      </c>
      <c r="Z50" s="237" t="str">
        <f t="shared" ref="Z50:Z54" si="29">SUM(J50:V50)*F50</f>
        <v>  -   ₽ </v>
      </c>
      <c r="AA50" s="176" t="str">
        <f t="shared" ref="AA50:AA54" si="30">SUM(J50:V50)*I50</f>
        <v>  - € </v>
      </c>
      <c r="AB50" s="238">
        <v>4.0</v>
      </c>
      <c r="AC50" s="239" t="str">
        <f t="shared" si="16"/>
        <v>0</v>
      </c>
      <c r="AD50" s="240">
        <v>6.0</v>
      </c>
      <c r="AE50" s="239" t="str">
        <f t="shared" ref="AE50:AE54" si="31">Y50*AD50</f>
        <v>0</v>
      </c>
    </row>
    <row r="51" ht="101.25" customHeight="1">
      <c r="A51" s="148" t="s">
        <v>156</v>
      </c>
      <c r="B51" s="278" t="s">
        <v>111</v>
      </c>
      <c r="C51" s="277"/>
      <c r="D51" s="138">
        <v>6.0</v>
      </c>
      <c r="E51" s="280">
        <v>7.2</v>
      </c>
      <c r="F51" s="139">
        <v>4300.0</v>
      </c>
      <c r="G51" s="247" t="str">
        <f>F51-F51*'Форма заказа|Summary of order'!$D$16</f>
        <v>  4,300.00 ₽ </v>
      </c>
      <c r="H51" s="281" t="str">
        <f>F51*1.2-F51*1.2*'Форма заказа|Summary of order'!$D$16</f>
        <v>  5,160.00 ₽ </v>
      </c>
      <c r="I51" s="142" t="str">
        <f>ROUNDUP(F51/'Форма заказа|Summary of order'!$E$18,0)</f>
        <v> €  58 </v>
      </c>
      <c r="J51" s="136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4"/>
      <c r="W51" s="282" t="str">
        <f t="shared" si="26"/>
        <v>0</v>
      </c>
      <c r="X51" s="138" t="str">
        <f t="shared" si="27"/>
        <v>0</v>
      </c>
      <c r="Y51" s="138" t="str">
        <f t="shared" si="28"/>
        <v>0</v>
      </c>
      <c r="Z51" s="237" t="str">
        <f t="shared" si="29"/>
        <v>  -   ₽ </v>
      </c>
      <c r="AA51" s="176" t="str">
        <f t="shared" si="30"/>
        <v>  - € </v>
      </c>
      <c r="AB51" s="238">
        <v>4.0</v>
      </c>
      <c r="AC51" s="239" t="str">
        <f t="shared" si="16"/>
        <v>0</v>
      </c>
      <c r="AD51" s="240" t="str">
        <f>6*3</f>
        <v>18</v>
      </c>
      <c r="AE51" s="239" t="str">
        <f t="shared" si="31"/>
        <v>0</v>
      </c>
    </row>
    <row r="52" ht="101.25" customHeight="1">
      <c r="A52" s="148" t="s">
        <v>157</v>
      </c>
      <c r="B52" s="278" t="s">
        <v>111</v>
      </c>
      <c r="C52" s="277"/>
      <c r="D52" s="138">
        <v>6.0</v>
      </c>
      <c r="E52" s="280">
        <v>7.6</v>
      </c>
      <c r="F52" s="139">
        <v>4500.0</v>
      </c>
      <c r="G52" s="247" t="str">
        <f>F52-F52*'Форма заказа|Summary of order'!$D$16</f>
        <v>  4,500.00 ₽ </v>
      </c>
      <c r="H52" s="281" t="str">
        <f>F52*1.2-F52*1.2*'Форма заказа|Summary of order'!$D$16</f>
        <v>  5,400.00 ₽ </v>
      </c>
      <c r="I52" s="142" t="str">
        <f>ROUNDUP(F52/'Форма заказа|Summary of order'!$E$18,0)</f>
        <v> €  60 </v>
      </c>
      <c r="J52" s="136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4"/>
      <c r="W52" s="282" t="str">
        <f t="shared" si="26"/>
        <v>0</v>
      </c>
      <c r="X52" s="138" t="str">
        <f t="shared" si="27"/>
        <v>0</v>
      </c>
      <c r="Y52" s="138" t="str">
        <f t="shared" si="28"/>
        <v>0</v>
      </c>
      <c r="Z52" s="237" t="str">
        <f t="shared" si="29"/>
        <v>  -   ₽ </v>
      </c>
      <c r="AA52" s="176" t="str">
        <f t="shared" si="30"/>
        <v>  - € </v>
      </c>
      <c r="AB52" s="238">
        <v>6.0</v>
      </c>
      <c r="AC52" s="239" t="str">
        <f t="shared" si="16"/>
        <v>0</v>
      </c>
      <c r="AD52" s="240">
        <v>10.0</v>
      </c>
      <c r="AE52" s="239" t="str">
        <f t="shared" si="31"/>
        <v>0</v>
      </c>
    </row>
    <row r="53" ht="101.25" customHeight="1">
      <c r="A53" s="148" t="s">
        <v>158</v>
      </c>
      <c r="B53" s="278" t="s">
        <v>111</v>
      </c>
      <c r="C53" s="277"/>
      <c r="D53" s="138">
        <v>6.0</v>
      </c>
      <c r="E53" s="280">
        <v>13.5</v>
      </c>
      <c r="F53" s="139">
        <v>7800.0</v>
      </c>
      <c r="G53" s="247" t="str">
        <f>F53-F53*'Форма заказа|Summary of order'!$D$16</f>
        <v>  7,800.00 ₽ </v>
      </c>
      <c r="H53" s="281" t="str">
        <f>F53*1.2-F53*1.2*'Форма заказа|Summary of order'!$D$16</f>
        <v>  9,360.00 ₽ </v>
      </c>
      <c r="I53" s="142" t="str">
        <f>ROUNDUP(F53/'Форма заказа|Summary of order'!$E$18,0)</f>
        <v> €  104 </v>
      </c>
      <c r="J53" s="136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4"/>
      <c r="W53" s="282" t="str">
        <f t="shared" si="26"/>
        <v>0</v>
      </c>
      <c r="X53" s="138" t="str">
        <f t="shared" si="27"/>
        <v>0</v>
      </c>
      <c r="Y53" s="138" t="str">
        <f t="shared" si="28"/>
        <v>0</v>
      </c>
      <c r="Z53" s="237" t="str">
        <f t="shared" si="29"/>
        <v>  -   ₽ </v>
      </c>
      <c r="AA53" s="176" t="str">
        <f t="shared" si="30"/>
        <v>  - € </v>
      </c>
      <c r="AB53" s="238">
        <v>2.0</v>
      </c>
      <c r="AC53" s="239" t="str">
        <f t="shared" si="16"/>
        <v>0</v>
      </c>
      <c r="AD53" s="240">
        <v>18.0</v>
      </c>
      <c r="AE53" s="239" t="str">
        <f t="shared" si="31"/>
        <v>0</v>
      </c>
    </row>
    <row r="54" ht="101.25" customHeight="1">
      <c r="A54" s="311" t="s">
        <v>159</v>
      </c>
      <c r="B54" s="312" t="s">
        <v>111</v>
      </c>
      <c r="C54" s="313"/>
      <c r="D54" s="314">
        <v>4.0</v>
      </c>
      <c r="E54" s="315">
        <v>12.8</v>
      </c>
      <c r="F54" s="316">
        <v>7600.0</v>
      </c>
      <c r="G54" s="247" t="str">
        <f>F54-F54*'Форма заказа|Summary of order'!$D$16</f>
        <v>  7,600.00 ₽ </v>
      </c>
      <c r="H54" s="317" t="str">
        <f>F54*1.2-F54*1.2*'Форма заказа|Summary of order'!$D$16</f>
        <v>  9,120.00 ₽ </v>
      </c>
      <c r="I54" s="318" t="str">
        <f>ROUNDUP(F54/'Форма заказа|Summary of order'!$E$18,0)</f>
        <v> €  102 </v>
      </c>
      <c r="J54" s="136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4"/>
      <c r="W54" s="319" t="str">
        <f t="shared" si="26"/>
        <v>0</v>
      </c>
      <c r="X54" s="314" t="str">
        <f t="shared" si="27"/>
        <v>0</v>
      </c>
      <c r="Y54" s="314" t="str">
        <f t="shared" si="28"/>
        <v>0</v>
      </c>
      <c r="Z54" s="237" t="str">
        <f t="shared" si="29"/>
        <v>  -   ₽ </v>
      </c>
      <c r="AA54" s="176" t="str">
        <f t="shared" si="30"/>
        <v>  - € </v>
      </c>
      <c r="AB54" s="238">
        <v>4.0</v>
      </c>
      <c r="AC54" s="239" t="str">
        <f t="shared" si="16"/>
        <v>0</v>
      </c>
      <c r="AD54" s="240">
        <v>8.0</v>
      </c>
      <c r="AE54" s="239" t="str">
        <f t="shared" si="31"/>
        <v>0</v>
      </c>
    </row>
    <row r="55">
      <c r="A55" s="304" t="s">
        <v>160</v>
      </c>
      <c r="B55" s="305"/>
      <c r="C55" s="306"/>
      <c r="D55" s="289"/>
      <c r="E55" s="307"/>
      <c r="F55" s="291"/>
      <c r="G55" s="291"/>
      <c r="H55" s="291"/>
      <c r="I55" s="291"/>
      <c r="J55" s="291"/>
      <c r="K55" s="292"/>
      <c r="L55" s="292"/>
      <c r="M55" s="292"/>
      <c r="N55" s="292"/>
      <c r="O55" s="292"/>
      <c r="P55" s="292"/>
      <c r="Q55" s="292"/>
      <c r="R55" s="292"/>
      <c r="S55" s="292"/>
      <c r="T55" s="293"/>
      <c r="U55" s="292"/>
      <c r="V55" s="294"/>
      <c r="W55" s="292"/>
      <c r="X55" s="292"/>
      <c r="Y55" s="292"/>
      <c r="Z55" s="292"/>
      <c r="AA55" s="292"/>
      <c r="AB55" s="292"/>
      <c r="AC55" s="292" t="str">
        <f t="shared" si="16"/>
        <v>0</v>
      </c>
      <c r="AD55" s="292"/>
      <c r="AE55" s="292"/>
    </row>
    <row r="56" ht="42.0" customHeight="1">
      <c r="A56" s="126" t="s">
        <v>161</v>
      </c>
      <c r="B56" s="230" t="s">
        <v>111</v>
      </c>
      <c r="C56" s="320"/>
      <c r="D56" s="128">
        <v>3.0</v>
      </c>
      <c r="E56" s="297">
        <v>3.22</v>
      </c>
      <c r="F56" s="129">
        <v>2300.0</v>
      </c>
      <c r="G56" s="234" t="str">
        <f>F56-F56*'Форма заказа|Summary of order'!$D$16</f>
        <v>  2,300.00 ₽ </v>
      </c>
      <c r="H56" s="235" t="str">
        <f>F56*1.2-F56*1.2*'Форма заказа|Summary of order'!$D$16</f>
        <v>  2,760.00 ₽ </v>
      </c>
      <c r="I56" s="298" t="str">
        <f>ROUNDUP(F56/'Форма заказа|Summary of order'!$E$18,0)</f>
        <v> €  31 </v>
      </c>
      <c r="J56" s="136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4"/>
      <c r="W56" s="236" t="str">
        <f t="shared" ref="W56:W61" si="32">E56*Y56</f>
        <v>0</v>
      </c>
      <c r="X56" s="128" t="str">
        <f t="shared" ref="X56:X61" si="33">Y56*D56</f>
        <v>0</v>
      </c>
      <c r="Y56" s="128" t="str">
        <f t="shared" ref="Y56:Y61" si="34">SUM(J56:V56)</f>
        <v>0</v>
      </c>
      <c r="Z56" s="237" t="str">
        <f t="shared" ref="Z56:Z61" si="35">SUM(J56:V56)*F56</f>
        <v>  -   ₽ </v>
      </c>
      <c r="AA56" s="176" t="str">
        <f t="shared" ref="AA56:AA61" si="36">SUM(J56:V56)*I56</f>
        <v>  - € </v>
      </c>
      <c r="AB56" s="238">
        <v>0.0</v>
      </c>
      <c r="AC56" s="239" t="str">
        <f t="shared" si="16"/>
        <v>0</v>
      </c>
      <c r="AD56" s="240">
        <v>12.0</v>
      </c>
      <c r="AE56" s="239" t="str">
        <f t="shared" ref="AE56:AE61" si="37">Y56*AD56</f>
        <v>0</v>
      </c>
    </row>
    <row r="57" ht="42.0" customHeight="1">
      <c r="A57" s="321" t="s">
        <v>162</v>
      </c>
      <c r="B57" s="322" t="s">
        <v>113</v>
      </c>
      <c r="C57" s="323"/>
      <c r="D57" s="324">
        <v>3.0</v>
      </c>
      <c r="E57" s="325">
        <v>1.73</v>
      </c>
      <c r="F57" s="326">
        <v>3500.0</v>
      </c>
      <c r="G57" s="327" t="str">
        <f>F57-F57*'Форма заказа|Summary of order'!$D$16</f>
        <v>  3,500.00 ₽ </v>
      </c>
      <c r="H57" s="328"/>
      <c r="I57" s="301" t="str">
        <f>ROUNDUP(F57/'Форма заказа|Summary of order'!$E$18,0)</f>
        <v> €  47 </v>
      </c>
      <c r="J57" s="136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4"/>
      <c r="W57" s="250" t="str">
        <f t="shared" si="32"/>
        <v>0</v>
      </c>
      <c r="X57" s="244" t="str">
        <f t="shared" si="33"/>
        <v>0</v>
      </c>
      <c r="Y57" s="244" t="str">
        <f t="shared" si="34"/>
        <v>0</v>
      </c>
      <c r="Z57" s="251" t="str">
        <f t="shared" si="35"/>
        <v>  -   ₽ </v>
      </c>
      <c r="AA57" s="252" t="str">
        <f t="shared" si="36"/>
        <v>  - € </v>
      </c>
      <c r="AB57" s="238">
        <v>0.0</v>
      </c>
      <c r="AC57" s="253" t="str">
        <f t="shared" si="16"/>
        <v>0</v>
      </c>
      <c r="AD57" s="254">
        <v>12.0</v>
      </c>
      <c r="AE57" s="253" t="str">
        <f t="shared" si="37"/>
        <v>0</v>
      </c>
    </row>
    <row r="58" ht="42.0" customHeight="1">
      <c r="A58" s="148" t="s">
        <v>163</v>
      </c>
      <c r="B58" s="278" t="s">
        <v>111</v>
      </c>
      <c r="C58" s="329"/>
      <c r="D58" s="138">
        <v>3.0</v>
      </c>
      <c r="E58" s="280">
        <v>10.53</v>
      </c>
      <c r="F58" s="139">
        <v>3900.0</v>
      </c>
      <c r="G58" s="247" t="str">
        <f>F58-F58*'Форма заказа|Summary of order'!$D$16</f>
        <v>  3,900.00 ₽ </v>
      </c>
      <c r="H58" s="281" t="str">
        <f>F58*1.2-F58*1.2*'Форма заказа|Summary of order'!$D$16</f>
        <v>  4,680.00 ₽ </v>
      </c>
      <c r="I58" s="175" t="str">
        <f>ROUNDUP(F58/'Форма заказа|Summary of order'!$E$18,0)</f>
        <v> €  52 </v>
      </c>
      <c r="J58" s="136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4"/>
      <c r="W58" s="282" t="str">
        <f t="shared" si="32"/>
        <v>0</v>
      </c>
      <c r="X58" s="138" t="str">
        <f t="shared" si="33"/>
        <v>0</v>
      </c>
      <c r="Y58" s="138" t="str">
        <f t="shared" si="34"/>
        <v>0</v>
      </c>
      <c r="Z58" s="237" t="str">
        <f t="shared" si="35"/>
        <v>  -   ₽ </v>
      </c>
      <c r="AA58" s="176" t="str">
        <f t="shared" si="36"/>
        <v>  - € </v>
      </c>
      <c r="AB58" s="238">
        <v>0.0</v>
      </c>
      <c r="AC58" s="239" t="str">
        <f t="shared" si="16"/>
        <v>0</v>
      </c>
      <c r="AD58" s="240">
        <v>13.0</v>
      </c>
      <c r="AE58" s="239" t="str">
        <f t="shared" si="37"/>
        <v>0</v>
      </c>
    </row>
    <row r="59" ht="42.0" customHeight="1">
      <c r="A59" s="276" t="s">
        <v>164</v>
      </c>
      <c r="B59" s="242" t="s">
        <v>113</v>
      </c>
      <c r="C59" s="277"/>
      <c r="D59" s="244">
        <v>3.0</v>
      </c>
      <c r="E59" s="245">
        <v>5.65</v>
      </c>
      <c r="F59" s="246">
        <v>6700.0</v>
      </c>
      <c r="G59" s="330" t="str">
        <f>F59-F59*'Форма заказа|Summary of order'!$D$16</f>
        <v>  6,700.00 ₽ </v>
      </c>
      <c r="H59" s="248"/>
      <c r="I59" s="301" t="str">
        <f>ROUNDUP(F59/'Форма заказа|Summary of order'!$E$18,0)</f>
        <v> €  90 </v>
      </c>
      <c r="J59" s="136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4"/>
      <c r="W59" s="250" t="str">
        <f t="shared" si="32"/>
        <v>0</v>
      </c>
      <c r="X59" s="244" t="str">
        <f t="shared" si="33"/>
        <v>0</v>
      </c>
      <c r="Y59" s="244" t="str">
        <f t="shared" si="34"/>
        <v>0</v>
      </c>
      <c r="Z59" s="251" t="str">
        <f t="shared" si="35"/>
        <v>  -   ₽ </v>
      </c>
      <c r="AA59" s="252" t="str">
        <f t="shared" si="36"/>
        <v>  - € </v>
      </c>
      <c r="AB59" s="238">
        <v>0.0</v>
      </c>
      <c r="AC59" s="253" t="str">
        <f t="shared" si="16"/>
        <v>0</v>
      </c>
      <c r="AD59" s="254">
        <v>13.0</v>
      </c>
      <c r="AE59" s="253" t="str">
        <f t="shared" si="37"/>
        <v>0</v>
      </c>
    </row>
    <row r="60" ht="42.0" customHeight="1">
      <c r="A60" s="148" t="s">
        <v>165</v>
      </c>
      <c r="B60" s="278" t="s">
        <v>111</v>
      </c>
      <c r="C60" s="329"/>
      <c r="D60" s="138">
        <v>3.0</v>
      </c>
      <c r="E60" s="280">
        <v>12.52</v>
      </c>
      <c r="F60" s="139">
        <v>5000.0</v>
      </c>
      <c r="G60" s="247" t="str">
        <f>F60-F60*'Форма заказа|Summary of order'!$D$16</f>
        <v>  5,000.00 ₽ </v>
      </c>
      <c r="H60" s="281" t="str">
        <f>F60*1.2-F60*1.2*'Форма заказа|Summary of order'!$D$16</f>
        <v>  6,000.00 ₽ </v>
      </c>
      <c r="I60" s="175" t="str">
        <f>ROUNDUP(F60/'Форма заказа|Summary of order'!$E$18,0)</f>
        <v> €  67 </v>
      </c>
      <c r="J60" s="136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4"/>
      <c r="W60" s="282" t="str">
        <f t="shared" si="32"/>
        <v>0</v>
      </c>
      <c r="X60" s="138" t="str">
        <f t="shared" si="33"/>
        <v>0</v>
      </c>
      <c r="Y60" s="138" t="str">
        <f t="shared" si="34"/>
        <v>0</v>
      </c>
      <c r="Z60" s="237" t="str">
        <f t="shared" si="35"/>
        <v>  -   ₽ </v>
      </c>
      <c r="AA60" s="176" t="str">
        <f t="shared" si="36"/>
        <v>  - € </v>
      </c>
      <c r="AB60" s="238">
        <v>6.0</v>
      </c>
      <c r="AC60" s="239" t="str">
        <f t="shared" si="16"/>
        <v>0</v>
      </c>
      <c r="AD60" s="240">
        <v>19.0</v>
      </c>
      <c r="AE60" s="239" t="str">
        <f t="shared" si="37"/>
        <v>0</v>
      </c>
    </row>
    <row r="61" ht="42.0" customHeight="1">
      <c r="A61" s="285" t="s">
        <v>166</v>
      </c>
      <c r="B61" s="261" t="s">
        <v>113</v>
      </c>
      <c r="C61" s="286"/>
      <c r="D61" s="263">
        <v>3.0</v>
      </c>
      <c r="E61" s="264">
        <v>6.9</v>
      </c>
      <c r="F61" s="265">
        <v>8600.0</v>
      </c>
      <c r="G61" s="331" t="str">
        <f>F61-F61*'Форма заказа|Summary of order'!$D$16</f>
        <v>  8,600.00 ₽ </v>
      </c>
      <c r="H61" s="267"/>
      <c r="I61" s="303" t="str">
        <f>ROUNDUP(F61/'Форма заказа|Summary of order'!$E$18,0)</f>
        <v> €  115 </v>
      </c>
      <c r="J61" s="136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4"/>
      <c r="W61" s="250" t="str">
        <f t="shared" si="32"/>
        <v>0</v>
      </c>
      <c r="X61" s="244" t="str">
        <f t="shared" si="33"/>
        <v>0</v>
      </c>
      <c r="Y61" s="244" t="str">
        <f t="shared" si="34"/>
        <v>0</v>
      </c>
      <c r="Z61" s="251" t="str">
        <f t="shared" si="35"/>
        <v>  -   ₽ </v>
      </c>
      <c r="AA61" s="252" t="str">
        <f t="shared" si="36"/>
        <v>  - € </v>
      </c>
      <c r="AB61" s="238">
        <v>6.0</v>
      </c>
      <c r="AC61" s="253" t="str">
        <f t="shared" si="16"/>
        <v>0</v>
      </c>
      <c r="AD61" s="240">
        <v>19.0</v>
      </c>
      <c r="AE61" s="253" t="str">
        <f t="shared" si="37"/>
        <v>0</v>
      </c>
    </row>
    <row r="62" ht="42.0" customHeight="1">
      <c r="A62" s="269" t="s">
        <v>167</v>
      </c>
      <c r="B62" s="287"/>
      <c r="C62" s="288"/>
      <c r="D62" s="289"/>
      <c r="E62" s="307"/>
      <c r="F62" s="291"/>
      <c r="G62" s="291"/>
      <c r="H62" s="291"/>
      <c r="I62" s="291"/>
      <c r="J62" s="291"/>
      <c r="K62" s="292"/>
      <c r="L62" s="292"/>
      <c r="M62" s="292"/>
      <c r="N62" s="292"/>
      <c r="O62" s="292"/>
      <c r="P62" s="292"/>
      <c r="Q62" s="292"/>
      <c r="R62" s="292"/>
      <c r="S62" s="292"/>
      <c r="T62" s="293"/>
      <c r="U62" s="292"/>
      <c r="V62" s="294"/>
      <c r="W62" s="292"/>
      <c r="X62" s="292"/>
      <c r="Y62" s="292"/>
      <c r="Z62" s="292"/>
      <c r="AA62" s="292"/>
      <c r="AB62" s="292"/>
      <c r="AC62" s="292" t="str">
        <f t="shared" si="16"/>
        <v>0</v>
      </c>
      <c r="AD62" s="292"/>
      <c r="AE62" s="292"/>
    </row>
    <row r="63" ht="42.0" customHeight="1">
      <c r="A63" s="126" t="s">
        <v>168</v>
      </c>
      <c r="B63" s="230" t="s">
        <v>111</v>
      </c>
      <c r="C63" s="320"/>
      <c r="D63" s="128">
        <v>6.0</v>
      </c>
      <c r="E63" s="128">
        <v>2.23</v>
      </c>
      <c r="F63" s="129">
        <v>2100.0</v>
      </c>
      <c r="G63" s="332" t="str">
        <f>F63-F63*'Форма заказа|Summary of order'!$D$16</f>
        <v>  2,100.00 ₽ </v>
      </c>
      <c r="H63" s="332" t="str">
        <f>F63*1.2-F63*1.2*'Форма заказа|Summary of order'!$D$16</f>
        <v>  2,520.00 ₽ </v>
      </c>
      <c r="I63" s="298" t="str">
        <f>ROUNDUP(F63/'Форма заказа|Summary of order'!$E$18,0)</f>
        <v> €  28 </v>
      </c>
      <c r="J63" s="136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4"/>
      <c r="W63" s="319" t="str">
        <f t="shared" ref="W63:W80" si="38">E63*Y63</f>
        <v>0</v>
      </c>
      <c r="X63" s="314" t="str">
        <f t="shared" ref="X63:X80" si="39">Y63*D63</f>
        <v>0</v>
      </c>
      <c r="Y63" s="314" t="str">
        <f t="shared" ref="Y63:Y80" si="40">SUM(J63:V63)</f>
        <v>0</v>
      </c>
      <c r="Z63" s="237" t="str">
        <f t="shared" ref="Z63:Z80" si="41">SUM(J63:V63)*F63</f>
        <v>  -   ₽ </v>
      </c>
      <c r="AA63" s="176" t="str">
        <f t="shared" ref="AA63:AA80" si="42">SUM(J63:V63)*I63</f>
        <v>  - € </v>
      </c>
      <c r="AB63" s="238">
        <v>0.0</v>
      </c>
      <c r="AC63" s="239" t="str">
        <f t="shared" si="16"/>
        <v>0</v>
      </c>
      <c r="AD63" s="240">
        <v>18.0</v>
      </c>
      <c r="AE63" s="239" t="str">
        <f t="shared" ref="AE63:AE80" si="43">Y63*AD63</f>
        <v>0</v>
      </c>
    </row>
    <row r="64" ht="42.0" customHeight="1">
      <c r="A64" s="276" t="s">
        <v>169</v>
      </c>
      <c r="B64" s="242" t="s">
        <v>113</v>
      </c>
      <c r="C64" s="277"/>
      <c r="D64" s="244">
        <v>6.0</v>
      </c>
      <c r="E64" s="244">
        <v>1.23</v>
      </c>
      <c r="F64" s="246">
        <v>2900.0</v>
      </c>
      <c r="G64" s="333" t="str">
        <f>F64-F64*'Форма заказа|Summary of order'!$D$16</f>
        <v>  2,900.00 ₽ </v>
      </c>
      <c r="H64" s="333" t="str">
        <f>F64*1.2-F64*1.2*'Форма заказа|Summary of order'!$D$16</f>
        <v>  3,480.00 ₽ </v>
      </c>
      <c r="I64" s="301" t="str">
        <f>ROUNDUP(F64/'Форма заказа|Summary of order'!$E$18,0)</f>
        <v> €  39 </v>
      </c>
      <c r="J64" s="136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4"/>
      <c r="W64" s="334" t="str">
        <f t="shared" si="38"/>
        <v>0</v>
      </c>
      <c r="X64" s="335" t="str">
        <f t="shared" si="39"/>
        <v>0</v>
      </c>
      <c r="Y64" s="335" t="str">
        <f t="shared" si="40"/>
        <v>0</v>
      </c>
      <c r="Z64" s="251" t="str">
        <f t="shared" si="41"/>
        <v>  -   ₽ </v>
      </c>
      <c r="AA64" s="252" t="str">
        <f t="shared" si="42"/>
        <v>  - € </v>
      </c>
      <c r="AB64" s="238">
        <v>0.0</v>
      </c>
      <c r="AC64" s="239" t="str">
        <f t="shared" si="16"/>
        <v>0</v>
      </c>
      <c r="AD64" s="240">
        <v>18.0</v>
      </c>
      <c r="AE64" s="239" t="str">
        <f t="shared" si="43"/>
        <v>0</v>
      </c>
    </row>
    <row r="65" ht="42.0" customHeight="1">
      <c r="A65" s="148" t="s">
        <v>170</v>
      </c>
      <c r="B65" s="278" t="s">
        <v>111</v>
      </c>
      <c r="C65" s="329"/>
      <c r="D65" s="138">
        <v>4.0</v>
      </c>
      <c r="E65" s="138">
        <v>3.59</v>
      </c>
      <c r="F65" s="139">
        <v>2600.0</v>
      </c>
      <c r="G65" s="336" t="str">
        <f>F65-F65*'Форма заказа|Summary of order'!$D$16</f>
        <v>  2,600.00 ₽ </v>
      </c>
      <c r="H65" s="336" t="str">
        <f>F65*1.2-F65*1.2*'Форма заказа|Summary of order'!$D$16</f>
        <v>  3,120.00 ₽ </v>
      </c>
      <c r="I65" s="175" t="str">
        <f>ROUNDUP(F65/'Форма заказа|Summary of order'!$E$18,0)</f>
        <v> €  35 </v>
      </c>
      <c r="J65" s="136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4"/>
      <c r="W65" s="319" t="str">
        <f t="shared" si="38"/>
        <v>0</v>
      </c>
      <c r="X65" s="314" t="str">
        <f t="shared" si="39"/>
        <v>0</v>
      </c>
      <c r="Y65" s="314" t="str">
        <f t="shared" si="40"/>
        <v>0</v>
      </c>
      <c r="Z65" s="237" t="str">
        <f t="shared" si="41"/>
        <v>  -   ₽ </v>
      </c>
      <c r="AA65" s="176" t="str">
        <f t="shared" si="42"/>
        <v>  - € </v>
      </c>
      <c r="AB65" s="238">
        <v>4.0</v>
      </c>
      <c r="AC65" s="239" t="str">
        <f t="shared" si="16"/>
        <v>0</v>
      </c>
      <c r="AD65" s="240">
        <v>12.0</v>
      </c>
      <c r="AE65" s="239" t="str">
        <f t="shared" si="43"/>
        <v>0</v>
      </c>
    </row>
    <row r="66" ht="42.0" customHeight="1">
      <c r="A66" s="276" t="s">
        <v>171</v>
      </c>
      <c r="B66" s="242" t="s">
        <v>113</v>
      </c>
      <c r="C66" s="277"/>
      <c r="D66" s="244">
        <v>4.0</v>
      </c>
      <c r="E66" s="244">
        <v>1.92</v>
      </c>
      <c r="F66" s="246">
        <v>3900.0</v>
      </c>
      <c r="G66" s="333" t="str">
        <f>F66-F66*'Форма заказа|Summary of order'!$D$16</f>
        <v>  3,900.00 ₽ </v>
      </c>
      <c r="H66" s="333" t="str">
        <f>F66*1.2-F66*1.2*'Форма заказа|Summary of order'!$D$16</f>
        <v>  4,680.00 ₽ </v>
      </c>
      <c r="I66" s="301" t="str">
        <f>ROUNDUP(F66/'Форма заказа|Summary of order'!$E$18,0)</f>
        <v> €  52 </v>
      </c>
      <c r="J66" s="136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4"/>
      <c r="W66" s="334" t="str">
        <f t="shared" si="38"/>
        <v>0</v>
      </c>
      <c r="X66" s="335" t="str">
        <f t="shared" si="39"/>
        <v>0</v>
      </c>
      <c r="Y66" s="335" t="str">
        <f t="shared" si="40"/>
        <v>0</v>
      </c>
      <c r="Z66" s="251" t="str">
        <f t="shared" si="41"/>
        <v>  -   ₽ </v>
      </c>
      <c r="AA66" s="252" t="str">
        <f t="shared" si="42"/>
        <v>  - € </v>
      </c>
      <c r="AB66" s="238">
        <v>4.0</v>
      </c>
      <c r="AC66" s="239" t="str">
        <f t="shared" si="16"/>
        <v>0</v>
      </c>
      <c r="AD66" s="240">
        <v>12.0</v>
      </c>
      <c r="AE66" s="239" t="str">
        <f t="shared" si="43"/>
        <v>0</v>
      </c>
    </row>
    <row r="67" ht="42.0" customHeight="1">
      <c r="A67" s="148" t="s">
        <v>172</v>
      </c>
      <c r="B67" s="278" t="s">
        <v>111</v>
      </c>
      <c r="C67" s="329"/>
      <c r="D67" s="138">
        <v>4.0</v>
      </c>
      <c r="E67" s="138">
        <v>4.02</v>
      </c>
      <c r="F67" s="139">
        <v>2800.0</v>
      </c>
      <c r="G67" s="336" t="str">
        <f>F67-F67*'Форма заказа|Summary of order'!$D$16</f>
        <v>  2,800.00 ₽ </v>
      </c>
      <c r="H67" s="336" t="str">
        <f>F67*1.2-F67*1.2*'Форма заказа|Summary of order'!$D$16</f>
        <v>  3,360.00 ₽ </v>
      </c>
      <c r="I67" s="175" t="str">
        <f>ROUNDUP(F67/'Форма заказа|Summary of order'!$E$18,0)</f>
        <v> €  38 </v>
      </c>
      <c r="J67" s="136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4"/>
      <c r="W67" s="319" t="str">
        <f t="shared" si="38"/>
        <v>0</v>
      </c>
      <c r="X67" s="314" t="str">
        <f t="shared" si="39"/>
        <v>0</v>
      </c>
      <c r="Y67" s="314" t="str">
        <f t="shared" si="40"/>
        <v>0</v>
      </c>
      <c r="Z67" s="237" t="str">
        <f t="shared" si="41"/>
        <v>  -   ₽ </v>
      </c>
      <c r="AA67" s="176" t="str">
        <f t="shared" si="42"/>
        <v>  - € </v>
      </c>
      <c r="AB67" s="238">
        <v>4.0</v>
      </c>
      <c r="AC67" s="239" t="str">
        <f t="shared" si="16"/>
        <v>0</v>
      </c>
      <c r="AD67" s="240">
        <v>12.0</v>
      </c>
      <c r="AE67" s="239" t="str">
        <f t="shared" si="43"/>
        <v>0</v>
      </c>
    </row>
    <row r="68" ht="42.0" customHeight="1">
      <c r="A68" s="276" t="s">
        <v>173</v>
      </c>
      <c r="B68" s="242" t="s">
        <v>113</v>
      </c>
      <c r="C68" s="277"/>
      <c r="D68" s="244">
        <v>4.0</v>
      </c>
      <c r="E68" s="244">
        <v>2.22</v>
      </c>
      <c r="F68" s="246">
        <v>4400.0</v>
      </c>
      <c r="G68" s="333" t="str">
        <f>F68-F68*'Форма заказа|Summary of order'!$D$16</f>
        <v>  4,400.00 ₽ </v>
      </c>
      <c r="H68" s="333" t="str">
        <f>F68*1.2-F68*1.2*'Форма заказа|Summary of order'!$D$16</f>
        <v>  5,280.00 ₽ </v>
      </c>
      <c r="I68" s="301" t="str">
        <f>ROUNDUP(F68/'Форма заказа|Summary of order'!$E$18,0)</f>
        <v> €  59 </v>
      </c>
      <c r="J68" s="136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4"/>
      <c r="W68" s="334" t="str">
        <f t="shared" si="38"/>
        <v>0</v>
      </c>
      <c r="X68" s="335" t="str">
        <f t="shared" si="39"/>
        <v>0</v>
      </c>
      <c r="Y68" s="335" t="str">
        <f t="shared" si="40"/>
        <v>0</v>
      </c>
      <c r="Z68" s="251" t="str">
        <f t="shared" si="41"/>
        <v>  -   ₽ </v>
      </c>
      <c r="AA68" s="252" t="str">
        <f t="shared" si="42"/>
        <v>  - € </v>
      </c>
      <c r="AB68" s="238">
        <v>4.0</v>
      </c>
      <c r="AC68" s="239" t="str">
        <f t="shared" si="16"/>
        <v>0</v>
      </c>
      <c r="AD68" s="240">
        <v>12.0</v>
      </c>
      <c r="AE68" s="239" t="str">
        <f t="shared" si="43"/>
        <v>0</v>
      </c>
    </row>
    <row r="69" ht="42.0" customHeight="1">
      <c r="A69" s="148" t="s">
        <v>174</v>
      </c>
      <c r="B69" s="278" t="s">
        <v>111</v>
      </c>
      <c r="C69" s="329"/>
      <c r="D69" s="138">
        <v>4.0</v>
      </c>
      <c r="E69" s="138">
        <v>4.58</v>
      </c>
      <c r="F69" s="139">
        <v>3200.0</v>
      </c>
      <c r="G69" s="336" t="str">
        <f>F69-F69*'Форма заказа|Summary of order'!$D$16</f>
        <v>  3,200.00 ₽ </v>
      </c>
      <c r="H69" s="336" t="str">
        <f>F69*1.2-F69*1.2*'Форма заказа|Summary of order'!$D$16</f>
        <v>  3,840.00 ₽ </v>
      </c>
      <c r="I69" s="175" t="str">
        <f>ROUNDUP(F69/'Форма заказа|Summary of order'!$E$18,0)</f>
        <v> €  43 </v>
      </c>
      <c r="J69" s="136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4"/>
      <c r="W69" s="319" t="str">
        <f t="shared" si="38"/>
        <v>0</v>
      </c>
      <c r="X69" s="314" t="str">
        <f t="shared" si="39"/>
        <v>0</v>
      </c>
      <c r="Y69" s="314" t="str">
        <f t="shared" si="40"/>
        <v>0</v>
      </c>
      <c r="Z69" s="237" t="str">
        <f t="shared" si="41"/>
        <v>  -   ₽ </v>
      </c>
      <c r="AA69" s="176" t="str">
        <f t="shared" si="42"/>
        <v>  - € </v>
      </c>
      <c r="AB69" s="238">
        <v>4.0</v>
      </c>
      <c r="AC69" s="239" t="str">
        <f t="shared" si="16"/>
        <v>0</v>
      </c>
      <c r="AD69" s="240">
        <v>12.0</v>
      </c>
      <c r="AE69" s="239" t="str">
        <f t="shared" si="43"/>
        <v>0</v>
      </c>
    </row>
    <row r="70" ht="42.0" customHeight="1">
      <c r="A70" s="276" t="s">
        <v>175</v>
      </c>
      <c r="B70" s="242" t="s">
        <v>113</v>
      </c>
      <c r="C70" s="277"/>
      <c r="D70" s="244">
        <v>4.0</v>
      </c>
      <c r="E70" s="244">
        <v>2.53</v>
      </c>
      <c r="F70" s="246">
        <v>5000.0</v>
      </c>
      <c r="G70" s="333" t="str">
        <f>F70-F70*'Форма заказа|Summary of order'!$D$16</f>
        <v>  5,000.00 ₽ </v>
      </c>
      <c r="H70" s="333" t="str">
        <f>F70*1.2-F70*1.2*'Форма заказа|Summary of order'!$D$16</f>
        <v>  6,000.00 ₽ </v>
      </c>
      <c r="I70" s="301" t="str">
        <f>ROUNDUP(F70/'Форма заказа|Summary of order'!$E$18,0)</f>
        <v> €  67 </v>
      </c>
      <c r="J70" s="136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4"/>
      <c r="W70" s="334" t="str">
        <f t="shared" si="38"/>
        <v>0</v>
      </c>
      <c r="X70" s="335" t="str">
        <f t="shared" si="39"/>
        <v>0</v>
      </c>
      <c r="Y70" s="335" t="str">
        <f t="shared" si="40"/>
        <v>0</v>
      </c>
      <c r="Z70" s="251" t="str">
        <f t="shared" si="41"/>
        <v>  -   ₽ </v>
      </c>
      <c r="AA70" s="252" t="str">
        <f t="shared" si="42"/>
        <v>  - € </v>
      </c>
      <c r="AB70" s="238">
        <v>4.0</v>
      </c>
      <c r="AC70" s="239" t="str">
        <f t="shared" si="16"/>
        <v>0</v>
      </c>
      <c r="AD70" s="240">
        <v>12.0</v>
      </c>
      <c r="AE70" s="239" t="str">
        <f t="shared" si="43"/>
        <v>0</v>
      </c>
    </row>
    <row r="71" ht="42.0" customHeight="1">
      <c r="A71" s="148" t="s">
        <v>176</v>
      </c>
      <c r="B71" s="278" t="s">
        <v>111</v>
      </c>
      <c r="C71" s="329"/>
      <c r="D71" s="138">
        <v>4.0</v>
      </c>
      <c r="E71" s="138">
        <v>4.04</v>
      </c>
      <c r="F71" s="139">
        <v>2800.0</v>
      </c>
      <c r="G71" s="336" t="str">
        <f>F71-F71*'Форма заказа|Summary of order'!$D$16</f>
        <v>  2,800.00 ₽ </v>
      </c>
      <c r="H71" s="336" t="str">
        <f>F71*1.2-F71*1.2*'Форма заказа|Summary of order'!$D$16</f>
        <v>  3,360.00 ₽ </v>
      </c>
      <c r="I71" s="175" t="str">
        <f>ROUNDUP(F71/'Форма заказа|Summary of order'!$E$18,0)</f>
        <v> €  38 </v>
      </c>
      <c r="J71" s="136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4"/>
      <c r="W71" s="319" t="str">
        <f t="shared" si="38"/>
        <v>0</v>
      </c>
      <c r="X71" s="314" t="str">
        <f t="shared" si="39"/>
        <v>0</v>
      </c>
      <c r="Y71" s="314" t="str">
        <f t="shared" si="40"/>
        <v>0</v>
      </c>
      <c r="Z71" s="237" t="str">
        <f t="shared" si="41"/>
        <v>  -   ₽ </v>
      </c>
      <c r="AA71" s="176" t="str">
        <f t="shared" si="42"/>
        <v>  - € </v>
      </c>
      <c r="AB71" s="238">
        <v>4.0</v>
      </c>
      <c r="AC71" s="239" t="str">
        <f t="shared" si="16"/>
        <v>0</v>
      </c>
      <c r="AD71" s="240">
        <v>12.0</v>
      </c>
      <c r="AE71" s="239" t="str">
        <f t="shared" si="43"/>
        <v>0</v>
      </c>
    </row>
    <row r="72" ht="42.0" customHeight="1">
      <c r="A72" s="276" t="s">
        <v>177</v>
      </c>
      <c r="B72" s="242" t="s">
        <v>113</v>
      </c>
      <c r="C72" s="277"/>
      <c r="D72" s="244">
        <v>4.0</v>
      </c>
      <c r="E72" s="244">
        <v>2.24</v>
      </c>
      <c r="F72" s="246">
        <v>4500.0</v>
      </c>
      <c r="G72" s="333" t="str">
        <f>F72-F72*'Форма заказа|Summary of order'!$D$16</f>
        <v>  4,500.00 ₽ </v>
      </c>
      <c r="H72" s="333" t="str">
        <f>F72*1.2-F72*1.2*'Форма заказа|Summary of order'!$D$16</f>
        <v>  5,400.00 ₽ </v>
      </c>
      <c r="I72" s="301" t="str">
        <f>ROUNDUP(F72/'Форма заказа|Summary of order'!$E$18,0)</f>
        <v> €  60 </v>
      </c>
      <c r="J72" s="136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4"/>
      <c r="W72" s="334" t="str">
        <f t="shared" si="38"/>
        <v>0</v>
      </c>
      <c r="X72" s="335" t="str">
        <f t="shared" si="39"/>
        <v>0</v>
      </c>
      <c r="Y72" s="335" t="str">
        <f t="shared" si="40"/>
        <v>0</v>
      </c>
      <c r="Z72" s="251" t="str">
        <f t="shared" si="41"/>
        <v>  -   ₽ </v>
      </c>
      <c r="AA72" s="252" t="str">
        <f t="shared" si="42"/>
        <v>  - € </v>
      </c>
      <c r="AB72" s="238">
        <v>4.0</v>
      </c>
      <c r="AC72" s="239" t="str">
        <f t="shared" si="16"/>
        <v>0</v>
      </c>
      <c r="AD72" s="240">
        <v>12.0</v>
      </c>
      <c r="AE72" s="239" t="str">
        <f t="shared" si="43"/>
        <v>0</v>
      </c>
    </row>
    <row r="73" ht="42.0" customHeight="1">
      <c r="A73" s="148" t="s">
        <v>178</v>
      </c>
      <c r="B73" s="278" t="s">
        <v>111</v>
      </c>
      <c r="C73" s="329"/>
      <c r="D73" s="138">
        <v>4.0</v>
      </c>
      <c r="E73" s="138">
        <v>3.78</v>
      </c>
      <c r="F73" s="139">
        <v>2700.0</v>
      </c>
      <c r="G73" s="336" t="str">
        <f>F73-F73*'Форма заказа|Summary of order'!$D$16</f>
        <v>  2,700.00 ₽ </v>
      </c>
      <c r="H73" s="336" t="str">
        <f>F73*1.2-F73*1.2*'Форма заказа|Summary of order'!$D$16</f>
        <v>  3,240.00 ₽ </v>
      </c>
      <c r="I73" s="175" t="str">
        <f>ROUNDUP(F73/'Форма заказа|Summary of order'!$E$18,0)</f>
        <v> €  36 </v>
      </c>
      <c r="J73" s="136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4"/>
      <c r="W73" s="319" t="str">
        <f t="shared" si="38"/>
        <v>0</v>
      </c>
      <c r="X73" s="314" t="str">
        <f t="shared" si="39"/>
        <v>0</v>
      </c>
      <c r="Y73" s="314" t="str">
        <f t="shared" si="40"/>
        <v>0</v>
      </c>
      <c r="Z73" s="237" t="str">
        <f t="shared" si="41"/>
        <v>  -   ₽ </v>
      </c>
      <c r="AA73" s="176" t="str">
        <f t="shared" si="42"/>
        <v>  - € </v>
      </c>
      <c r="AB73" s="238">
        <v>4.0</v>
      </c>
      <c r="AC73" s="239" t="str">
        <f t="shared" si="16"/>
        <v>0</v>
      </c>
      <c r="AD73" s="240">
        <v>12.0</v>
      </c>
      <c r="AE73" s="239" t="str">
        <f t="shared" si="43"/>
        <v>0</v>
      </c>
    </row>
    <row r="74" ht="42.0" customHeight="1">
      <c r="A74" s="276" t="s">
        <v>179</v>
      </c>
      <c r="B74" s="242" t="s">
        <v>113</v>
      </c>
      <c r="C74" s="277"/>
      <c r="D74" s="244">
        <v>4.0</v>
      </c>
      <c r="E74" s="244">
        <v>2.06</v>
      </c>
      <c r="F74" s="246">
        <v>4100.0</v>
      </c>
      <c r="G74" s="333" t="str">
        <f>F74-F74*'Форма заказа|Summary of order'!$D$16</f>
        <v>  4,100.00 ₽ </v>
      </c>
      <c r="H74" s="333" t="str">
        <f>F74*1.2-F74*1.2*'Форма заказа|Summary of order'!$D$16</f>
        <v>  4,920.00 ₽ </v>
      </c>
      <c r="I74" s="301" t="str">
        <f>ROUNDUP(F74/'Форма заказа|Summary of order'!$E$18,0)</f>
        <v> €  55 </v>
      </c>
      <c r="J74" s="136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4"/>
      <c r="W74" s="334" t="str">
        <f t="shared" si="38"/>
        <v>0</v>
      </c>
      <c r="X74" s="335" t="str">
        <f t="shared" si="39"/>
        <v>0</v>
      </c>
      <c r="Y74" s="335" t="str">
        <f t="shared" si="40"/>
        <v>0</v>
      </c>
      <c r="Z74" s="251" t="str">
        <f t="shared" si="41"/>
        <v>  -   ₽ </v>
      </c>
      <c r="AA74" s="252" t="str">
        <f t="shared" si="42"/>
        <v>  - € </v>
      </c>
      <c r="AB74" s="238">
        <v>4.0</v>
      </c>
      <c r="AC74" s="239" t="str">
        <f t="shared" si="16"/>
        <v>0</v>
      </c>
      <c r="AD74" s="240">
        <v>12.0</v>
      </c>
      <c r="AE74" s="239" t="str">
        <f t="shared" si="43"/>
        <v>0</v>
      </c>
    </row>
    <row r="75" ht="42.0" customHeight="1">
      <c r="A75" s="148" t="s">
        <v>180</v>
      </c>
      <c r="B75" s="278" t="s">
        <v>111</v>
      </c>
      <c r="C75" s="329"/>
      <c r="D75" s="138">
        <v>4.0</v>
      </c>
      <c r="E75" s="138">
        <v>3.45</v>
      </c>
      <c r="F75" s="139">
        <v>2600.0</v>
      </c>
      <c r="G75" s="336" t="str">
        <f>F75-F75*'Форма заказа|Summary of order'!$D$16</f>
        <v>  2,600.00 ₽ </v>
      </c>
      <c r="H75" s="336" t="str">
        <f>F75*1.2-F75*1.2*'Форма заказа|Summary of order'!$D$16</f>
        <v>  3,120.00 ₽ </v>
      </c>
      <c r="I75" s="175" t="str">
        <f>ROUNDUP(F75/'Форма заказа|Summary of order'!$E$18,0)</f>
        <v> €  35 </v>
      </c>
      <c r="J75" s="136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4"/>
      <c r="W75" s="319" t="str">
        <f t="shared" si="38"/>
        <v>0</v>
      </c>
      <c r="X75" s="314" t="str">
        <f t="shared" si="39"/>
        <v>0</v>
      </c>
      <c r="Y75" s="314" t="str">
        <f t="shared" si="40"/>
        <v>0</v>
      </c>
      <c r="Z75" s="237" t="str">
        <f t="shared" si="41"/>
        <v>  -   ₽ </v>
      </c>
      <c r="AA75" s="176" t="str">
        <f t="shared" si="42"/>
        <v>  - € </v>
      </c>
      <c r="AB75" s="238">
        <v>4.0</v>
      </c>
      <c r="AC75" s="239" t="str">
        <f t="shared" si="16"/>
        <v>0</v>
      </c>
      <c r="AD75" s="240">
        <v>12.0</v>
      </c>
      <c r="AE75" s="239" t="str">
        <f t="shared" si="43"/>
        <v>0</v>
      </c>
    </row>
    <row r="76" ht="42.0" customHeight="1">
      <c r="A76" s="276" t="s">
        <v>181</v>
      </c>
      <c r="B76" s="242" t="s">
        <v>113</v>
      </c>
      <c r="C76" s="277"/>
      <c r="D76" s="244">
        <v>4.0</v>
      </c>
      <c r="E76" s="244">
        <v>1.89</v>
      </c>
      <c r="F76" s="246">
        <v>3800.0</v>
      </c>
      <c r="G76" s="333" t="str">
        <f>F76-F76*'Форма заказа|Summary of order'!$D$16</f>
        <v>  3,800.00 ₽ </v>
      </c>
      <c r="H76" s="333" t="str">
        <f>F76*1.2-F76*1.2*'Форма заказа|Summary of order'!$D$16</f>
        <v>  4,560.00 ₽ </v>
      </c>
      <c r="I76" s="301" t="str">
        <f>ROUNDUP(F76/'Форма заказа|Summary of order'!$E$18,0)</f>
        <v> €  51 </v>
      </c>
      <c r="J76" s="136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4"/>
      <c r="W76" s="334" t="str">
        <f t="shared" si="38"/>
        <v>0</v>
      </c>
      <c r="X76" s="335" t="str">
        <f t="shared" si="39"/>
        <v>0</v>
      </c>
      <c r="Y76" s="335" t="str">
        <f t="shared" si="40"/>
        <v>0</v>
      </c>
      <c r="Z76" s="251" t="str">
        <f t="shared" si="41"/>
        <v>  -   ₽ </v>
      </c>
      <c r="AA76" s="252" t="str">
        <f t="shared" si="42"/>
        <v>  - € </v>
      </c>
      <c r="AB76" s="238">
        <v>4.0</v>
      </c>
      <c r="AC76" s="239" t="str">
        <f t="shared" si="16"/>
        <v>0</v>
      </c>
      <c r="AD76" s="240">
        <v>12.0</v>
      </c>
      <c r="AE76" s="239" t="str">
        <f t="shared" si="43"/>
        <v>0</v>
      </c>
    </row>
    <row r="77" ht="42.0" customHeight="1">
      <c r="A77" s="148" t="s">
        <v>182</v>
      </c>
      <c r="B77" s="278" t="s">
        <v>111</v>
      </c>
      <c r="C77" s="329"/>
      <c r="D77" s="138">
        <v>4.0</v>
      </c>
      <c r="E77" s="138">
        <v>4.02</v>
      </c>
      <c r="F77" s="139">
        <v>2800.0</v>
      </c>
      <c r="G77" s="336" t="str">
        <f>F77-F77*'Форма заказа|Summary of order'!$D$16</f>
        <v>  2,800.00 ₽ </v>
      </c>
      <c r="H77" s="336" t="str">
        <f>F77*1.2-F77*1.2*'Форма заказа|Summary of order'!$D$16</f>
        <v>  3,360.00 ₽ </v>
      </c>
      <c r="I77" s="175" t="str">
        <f>ROUNDUP(F77/'Форма заказа|Summary of order'!$E$18,0)</f>
        <v> €  38 </v>
      </c>
      <c r="J77" s="136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4"/>
      <c r="W77" s="319" t="str">
        <f t="shared" si="38"/>
        <v>0</v>
      </c>
      <c r="X77" s="314" t="str">
        <f t="shared" si="39"/>
        <v>0</v>
      </c>
      <c r="Y77" s="314" t="str">
        <f t="shared" si="40"/>
        <v>0</v>
      </c>
      <c r="Z77" s="237" t="str">
        <f t="shared" si="41"/>
        <v>  -   ₽ </v>
      </c>
      <c r="AA77" s="176" t="str">
        <f t="shared" si="42"/>
        <v>  - € </v>
      </c>
      <c r="AB77" s="238">
        <v>4.0</v>
      </c>
      <c r="AC77" s="239" t="str">
        <f t="shared" si="16"/>
        <v>0</v>
      </c>
      <c r="AD77" s="240">
        <v>13.0</v>
      </c>
      <c r="AE77" s="239" t="str">
        <f t="shared" si="43"/>
        <v>0</v>
      </c>
    </row>
    <row r="78" ht="42.0" customHeight="1">
      <c r="A78" s="276" t="s">
        <v>183</v>
      </c>
      <c r="B78" s="242" t="s">
        <v>113</v>
      </c>
      <c r="C78" s="277"/>
      <c r="D78" s="244">
        <v>4.0</v>
      </c>
      <c r="E78" s="244">
        <v>2.27</v>
      </c>
      <c r="F78" s="246">
        <v>4500.0</v>
      </c>
      <c r="G78" s="333" t="str">
        <f>F78-F78*'Форма заказа|Summary of order'!$D$16</f>
        <v>  4,500.00 ₽ </v>
      </c>
      <c r="H78" s="333" t="str">
        <f>F78*1.2-F78*1.2*'Форма заказа|Summary of order'!$D$16</f>
        <v>  5,400.00 ₽ </v>
      </c>
      <c r="I78" s="301" t="str">
        <f>ROUNDUP(F78/'Форма заказа|Summary of order'!$E$18,0)</f>
        <v> €  60 </v>
      </c>
      <c r="J78" s="136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4"/>
      <c r="W78" s="334" t="str">
        <f t="shared" si="38"/>
        <v>0</v>
      </c>
      <c r="X78" s="335" t="str">
        <f t="shared" si="39"/>
        <v>0</v>
      </c>
      <c r="Y78" s="335" t="str">
        <f t="shared" si="40"/>
        <v>0</v>
      </c>
      <c r="Z78" s="251" t="str">
        <f t="shared" si="41"/>
        <v>  -   ₽ </v>
      </c>
      <c r="AA78" s="252" t="str">
        <f t="shared" si="42"/>
        <v>  - € </v>
      </c>
      <c r="AB78" s="238">
        <v>4.0</v>
      </c>
      <c r="AC78" s="239" t="str">
        <f t="shared" si="16"/>
        <v>0</v>
      </c>
      <c r="AD78" s="240">
        <v>13.0</v>
      </c>
      <c r="AE78" s="239" t="str">
        <f t="shared" si="43"/>
        <v>0</v>
      </c>
    </row>
    <row r="79" ht="42.0" customHeight="1">
      <c r="A79" s="148" t="s">
        <v>184</v>
      </c>
      <c r="B79" s="278" t="s">
        <v>111</v>
      </c>
      <c r="C79" s="329"/>
      <c r="D79" s="138">
        <v>3.0</v>
      </c>
      <c r="E79" s="138">
        <v>4.56</v>
      </c>
      <c r="F79" s="139">
        <v>3000.0</v>
      </c>
      <c r="G79" s="336" t="str">
        <f>F79-F79*'Форма заказа|Summary of order'!$D$16</f>
        <v>  3,000.00 ₽ </v>
      </c>
      <c r="H79" s="336" t="str">
        <f>F79*1.2-F79*1.2*'Форма заказа|Summary of order'!$D$16</f>
        <v>  3,600.00 ₽ </v>
      </c>
      <c r="I79" s="175" t="str">
        <f>ROUNDUP(F79/'Форма заказа|Summary of order'!$E$18,0)</f>
        <v> €  40 </v>
      </c>
      <c r="J79" s="136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4"/>
      <c r="W79" s="319" t="str">
        <f t="shared" si="38"/>
        <v>0</v>
      </c>
      <c r="X79" s="314" t="str">
        <f t="shared" si="39"/>
        <v>0</v>
      </c>
      <c r="Y79" s="314" t="str">
        <f t="shared" si="40"/>
        <v>0</v>
      </c>
      <c r="Z79" s="237" t="str">
        <f t="shared" si="41"/>
        <v>  -   ₽ </v>
      </c>
      <c r="AA79" s="176" t="str">
        <f t="shared" si="42"/>
        <v>  - € </v>
      </c>
      <c r="AB79" s="238">
        <v>3.0</v>
      </c>
      <c r="AC79" s="239" t="str">
        <f t="shared" si="16"/>
        <v>0</v>
      </c>
      <c r="AD79" s="240">
        <v>9.0</v>
      </c>
      <c r="AE79" s="239" t="str">
        <f t="shared" si="43"/>
        <v>0</v>
      </c>
    </row>
    <row r="80" ht="42.0" customHeight="1">
      <c r="A80" s="285" t="s">
        <v>185</v>
      </c>
      <c r="B80" s="261" t="s">
        <v>113</v>
      </c>
      <c r="C80" s="286"/>
      <c r="D80" s="263">
        <v>3.0</v>
      </c>
      <c r="E80" s="263">
        <v>2.57</v>
      </c>
      <c r="F80" s="265">
        <v>5100.0</v>
      </c>
      <c r="G80" s="337" t="str">
        <f>F80-F80*'Форма заказа|Summary of order'!$D$16</f>
        <v>  5,100.00 ₽ </v>
      </c>
      <c r="H80" s="337" t="str">
        <f>F80*1.2-F80*1.2*'Форма заказа|Summary of order'!$D$16</f>
        <v>  6,120.00 ₽ </v>
      </c>
      <c r="I80" s="303" t="str">
        <f>ROUNDUP(F80/'Форма заказа|Summary of order'!$E$18,0)</f>
        <v> €  68 </v>
      </c>
      <c r="J80" s="136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4"/>
      <c r="W80" s="334" t="str">
        <f t="shared" si="38"/>
        <v>0</v>
      </c>
      <c r="X80" s="335" t="str">
        <f t="shared" si="39"/>
        <v>0</v>
      </c>
      <c r="Y80" s="335" t="str">
        <f t="shared" si="40"/>
        <v>0</v>
      </c>
      <c r="Z80" s="251" t="str">
        <f t="shared" si="41"/>
        <v>  -   ₽ </v>
      </c>
      <c r="AA80" s="252" t="str">
        <f t="shared" si="42"/>
        <v>  - € </v>
      </c>
      <c r="AB80" s="238">
        <v>3.0</v>
      </c>
      <c r="AC80" s="239" t="str">
        <f t="shared" si="16"/>
        <v>0</v>
      </c>
      <c r="AD80" s="240">
        <v>9.0</v>
      </c>
      <c r="AE80" s="239" t="str">
        <f t="shared" si="43"/>
        <v>0</v>
      </c>
    </row>
    <row r="81">
      <c r="A81" s="338" t="s">
        <v>186</v>
      </c>
      <c r="B81" s="339"/>
      <c r="C81" s="340"/>
      <c r="D81" s="341"/>
      <c r="E81" s="342"/>
      <c r="F81" s="341"/>
      <c r="G81" s="343"/>
      <c r="H81" s="343"/>
      <c r="I81" s="343"/>
      <c r="J81" s="344"/>
      <c r="K81" s="343"/>
      <c r="L81" s="343"/>
      <c r="M81" s="343"/>
      <c r="N81" s="343"/>
      <c r="O81" s="343"/>
      <c r="P81" s="343"/>
      <c r="Q81" s="343"/>
      <c r="R81" s="343"/>
      <c r="S81" s="343"/>
      <c r="T81" s="345"/>
      <c r="U81" s="343"/>
      <c r="V81" s="346"/>
      <c r="W81" s="343"/>
      <c r="X81" s="343"/>
      <c r="Y81" s="343"/>
      <c r="Z81" s="343"/>
      <c r="AA81" s="343"/>
      <c r="AB81" s="343"/>
      <c r="AC81" s="343" t="str">
        <f t="shared" si="16"/>
        <v>0</v>
      </c>
      <c r="AD81" s="343"/>
      <c r="AE81" s="343"/>
    </row>
    <row r="82" ht="92.25" customHeight="1">
      <c r="A82" s="126" t="s">
        <v>187</v>
      </c>
      <c r="B82" s="230" t="s">
        <v>111</v>
      </c>
      <c r="C82" s="310"/>
      <c r="D82" s="128">
        <v>6.0</v>
      </c>
      <c r="E82" s="297">
        <v>1.62</v>
      </c>
      <c r="F82" s="129">
        <v>1600.0</v>
      </c>
      <c r="G82" s="258" t="str">
        <f>F82-F82*'Форма заказа|Summary of order'!$D$16</f>
        <v>  1,600.00 ₽ </v>
      </c>
      <c r="H82" s="259" t="str">
        <f>F82*1.2-F82*1.2*'Форма заказа|Summary of order'!$D$16</f>
        <v>  1,920.00 ₽ </v>
      </c>
      <c r="I82" s="142" t="str">
        <f>ROUNDUP(F82/'Форма заказа|Summary of order'!$E$18,0)</f>
        <v> €  22 </v>
      </c>
      <c r="J82" s="136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4"/>
      <c r="W82" s="282" t="str">
        <f t="shared" ref="W82:W88" si="44">E82*Y82</f>
        <v>0</v>
      </c>
      <c r="X82" s="138" t="str">
        <f t="shared" ref="X82:X88" si="45">Y82*D82</f>
        <v>0</v>
      </c>
      <c r="Y82" s="138" t="str">
        <f t="shared" ref="Y82:Y88" si="46">SUM(J82:V82)</f>
        <v>0</v>
      </c>
      <c r="Z82" s="237" t="str">
        <f t="shared" ref="Z82:Z88" si="47">SUM(J82:V82)*F82</f>
        <v>  -   ₽ </v>
      </c>
      <c r="AA82" s="176" t="str">
        <f t="shared" ref="AA82:AA88" si="48">SUM(J82:V82)*I82</f>
        <v>  - € </v>
      </c>
      <c r="AB82" s="238">
        <v>6.0</v>
      </c>
      <c r="AC82" s="239" t="str">
        <f t="shared" si="16"/>
        <v>0</v>
      </c>
      <c r="AD82" s="240">
        <v>6.0</v>
      </c>
      <c r="AE82" s="239" t="str">
        <f t="shared" ref="AE82:AE88" si="49">Y82*AD82</f>
        <v>0</v>
      </c>
    </row>
    <row r="83" ht="92.25" customHeight="1">
      <c r="A83" s="148" t="s">
        <v>188</v>
      </c>
      <c r="B83" s="278" t="s">
        <v>111</v>
      </c>
      <c r="C83" s="277"/>
      <c r="D83" s="138">
        <v>6.0</v>
      </c>
      <c r="E83" s="280">
        <v>2.45</v>
      </c>
      <c r="F83" s="139">
        <v>2200.0</v>
      </c>
      <c r="G83" s="247" t="str">
        <f>F83-F83*'Форма заказа|Summary of order'!$D$16</f>
        <v>  2,200.00 ₽ </v>
      </c>
      <c r="H83" s="281" t="str">
        <f>F83*1.2-F83*1.2*'Форма заказа|Summary of order'!$D$16</f>
        <v>  2,640.00 ₽ </v>
      </c>
      <c r="I83" s="142" t="str">
        <f>ROUNDUP(F83/'Форма заказа|Summary of order'!$E$18,0)</f>
        <v> €  30 </v>
      </c>
      <c r="J83" s="136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4"/>
      <c r="W83" s="282" t="str">
        <f t="shared" si="44"/>
        <v>0</v>
      </c>
      <c r="X83" s="138" t="str">
        <f t="shared" si="45"/>
        <v>0</v>
      </c>
      <c r="Y83" s="138" t="str">
        <f t="shared" si="46"/>
        <v>0</v>
      </c>
      <c r="Z83" s="237" t="str">
        <f t="shared" si="47"/>
        <v>  -   ₽ </v>
      </c>
      <c r="AA83" s="176" t="str">
        <f t="shared" si="48"/>
        <v>  - € </v>
      </c>
      <c r="AB83" s="238">
        <v>0.0</v>
      </c>
      <c r="AC83" s="239" t="str">
        <f t="shared" si="16"/>
        <v>0</v>
      </c>
      <c r="AD83" s="240" t="str">
        <f>3*D83</f>
        <v>18</v>
      </c>
      <c r="AE83" s="239" t="str">
        <f t="shared" si="49"/>
        <v>0</v>
      </c>
    </row>
    <row r="84" ht="92.25" customHeight="1">
      <c r="A84" s="148" t="s">
        <v>189</v>
      </c>
      <c r="B84" s="278" t="s">
        <v>111</v>
      </c>
      <c r="C84" s="277"/>
      <c r="D84" s="138">
        <v>8.0</v>
      </c>
      <c r="E84" s="280">
        <v>3.42</v>
      </c>
      <c r="F84" s="139">
        <v>2800.0</v>
      </c>
      <c r="G84" s="247" t="str">
        <f>F84-F84*'Форма заказа|Summary of order'!$D$16</f>
        <v>  2,800.00 ₽ </v>
      </c>
      <c r="H84" s="281" t="str">
        <f>F84*1.2-F84*1.2*'Форма заказа|Summary of order'!$D$16</f>
        <v>  3,360.00 ₽ </v>
      </c>
      <c r="I84" s="142" t="str">
        <f>ROUNDUP(F84/'Форма заказа|Summary of order'!$E$18,0)</f>
        <v> €  38 </v>
      </c>
      <c r="J84" s="136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4"/>
      <c r="W84" s="282" t="str">
        <f t="shared" si="44"/>
        <v>0</v>
      </c>
      <c r="X84" s="138" t="str">
        <f t="shared" si="45"/>
        <v>0</v>
      </c>
      <c r="Y84" s="138" t="str">
        <f t="shared" si="46"/>
        <v>0</v>
      </c>
      <c r="Z84" s="237" t="str">
        <f t="shared" si="47"/>
        <v>  -   ₽ </v>
      </c>
      <c r="AA84" s="176" t="str">
        <f t="shared" si="48"/>
        <v>  - € </v>
      </c>
      <c r="AB84" s="238" t="str">
        <f>1*D84</f>
        <v>8</v>
      </c>
      <c r="AC84" s="239" t="str">
        <f t="shared" si="16"/>
        <v>0</v>
      </c>
      <c r="AD84" s="240">
        <v>7.0</v>
      </c>
      <c r="AE84" s="239" t="str">
        <f t="shared" si="49"/>
        <v>0</v>
      </c>
    </row>
    <row r="85" ht="92.25" customHeight="1">
      <c r="A85" s="148" t="s">
        <v>190</v>
      </c>
      <c r="B85" s="278" t="s">
        <v>111</v>
      </c>
      <c r="C85" s="277"/>
      <c r="D85" s="138">
        <v>6.0</v>
      </c>
      <c r="E85" s="280">
        <v>3.06</v>
      </c>
      <c r="F85" s="139">
        <v>2400.0</v>
      </c>
      <c r="G85" s="247" t="str">
        <f>F85-F85*'Форма заказа|Summary of order'!$D$16</f>
        <v>  2,400.00 ₽ </v>
      </c>
      <c r="H85" s="281" t="str">
        <f>F85*1.2-F85*1.2*'Форма заказа|Summary of order'!$D$16</f>
        <v>  2,880.00 ₽ </v>
      </c>
      <c r="I85" s="142" t="str">
        <f>ROUNDUP(F85/'Форма заказа|Summary of order'!$E$18,0)</f>
        <v> €  32 </v>
      </c>
      <c r="J85" s="136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4"/>
      <c r="W85" s="282" t="str">
        <f t="shared" si="44"/>
        <v>0</v>
      </c>
      <c r="X85" s="138" t="str">
        <f t="shared" si="45"/>
        <v>0</v>
      </c>
      <c r="Y85" s="138" t="str">
        <f t="shared" si="46"/>
        <v>0</v>
      </c>
      <c r="Z85" s="237" t="str">
        <f t="shared" si="47"/>
        <v>  -   ₽ </v>
      </c>
      <c r="AA85" s="176" t="str">
        <f t="shared" si="48"/>
        <v>  - € </v>
      </c>
      <c r="AB85" s="238">
        <v>6.0</v>
      </c>
      <c r="AC85" s="239" t="str">
        <f t="shared" si="16"/>
        <v>0</v>
      </c>
      <c r="AD85" s="240">
        <v>6.0</v>
      </c>
      <c r="AE85" s="239" t="str">
        <f t="shared" si="49"/>
        <v>0</v>
      </c>
    </row>
    <row r="86" ht="92.25" customHeight="1">
      <c r="A86" s="148" t="s">
        <v>191</v>
      </c>
      <c r="B86" s="278" t="s">
        <v>111</v>
      </c>
      <c r="C86" s="277"/>
      <c r="D86" s="138">
        <v>7.0</v>
      </c>
      <c r="E86" s="280">
        <v>5.47</v>
      </c>
      <c r="F86" s="139">
        <v>3700.0</v>
      </c>
      <c r="G86" s="247" t="str">
        <f>F86-F86*'Форма заказа|Summary of order'!$D$16</f>
        <v>  3,700.00 ₽ </v>
      </c>
      <c r="H86" s="281" t="str">
        <f>F86*1.2-F86*1.2*'Форма заказа|Summary of order'!$D$16</f>
        <v>  4,440.00 ₽ </v>
      </c>
      <c r="I86" s="142" t="str">
        <f>ROUNDUP(F86/'Форма заказа|Summary of order'!$E$18,0)</f>
        <v> €  50 </v>
      </c>
      <c r="J86" s="136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4"/>
      <c r="W86" s="282" t="str">
        <f t="shared" si="44"/>
        <v>0</v>
      </c>
      <c r="X86" s="138" t="str">
        <f t="shared" si="45"/>
        <v>0</v>
      </c>
      <c r="Y86" s="138" t="str">
        <f t="shared" si="46"/>
        <v>0</v>
      </c>
      <c r="Z86" s="237" t="str">
        <f t="shared" si="47"/>
        <v>  -   ₽ </v>
      </c>
      <c r="AA86" s="176" t="str">
        <f t="shared" si="48"/>
        <v>  - € </v>
      </c>
      <c r="AB86" s="238" t="str">
        <f>1*D86</f>
        <v>7</v>
      </c>
      <c r="AC86" s="239" t="str">
        <f t="shared" si="16"/>
        <v>0</v>
      </c>
      <c r="AD86" s="240">
        <v>23.0</v>
      </c>
      <c r="AE86" s="239" t="str">
        <f t="shared" si="49"/>
        <v>0</v>
      </c>
    </row>
    <row r="87" ht="92.25" customHeight="1">
      <c r="A87" s="148" t="s">
        <v>192</v>
      </c>
      <c r="B87" s="278" t="s">
        <v>111</v>
      </c>
      <c r="C87" s="277"/>
      <c r="D87" s="138">
        <v>8.0</v>
      </c>
      <c r="E87" s="280">
        <v>3.1</v>
      </c>
      <c r="F87" s="139">
        <v>2900.0</v>
      </c>
      <c r="G87" s="247" t="str">
        <f>F87-F87*'Форма заказа|Summary of order'!$D$16</f>
        <v>  2,900.00 ₽ </v>
      </c>
      <c r="H87" s="281" t="str">
        <f>F87*1.2-F87*1.2*'Форма заказа|Summary of order'!$D$16</f>
        <v>  3,480.00 ₽ </v>
      </c>
      <c r="I87" s="142" t="str">
        <f>ROUNDUP(F87/'Форма заказа|Summary of order'!$E$18,0)</f>
        <v> €  39 </v>
      </c>
      <c r="J87" s="136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4"/>
      <c r="W87" s="282" t="str">
        <f t="shared" si="44"/>
        <v>0</v>
      </c>
      <c r="X87" s="138" t="str">
        <f t="shared" si="45"/>
        <v>0</v>
      </c>
      <c r="Y87" s="138" t="str">
        <f t="shared" si="46"/>
        <v>0</v>
      </c>
      <c r="Z87" s="237" t="str">
        <f t="shared" si="47"/>
        <v>  -   ₽ </v>
      </c>
      <c r="AA87" s="176" t="str">
        <f t="shared" si="48"/>
        <v>  - € </v>
      </c>
      <c r="AB87" s="238">
        <v>0.0</v>
      </c>
      <c r="AC87" s="239" t="str">
        <f t="shared" si="16"/>
        <v>0</v>
      </c>
      <c r="AD87" s="240">
        <v>24.0</v>
      </c>
      <c r="AE87" s="239" t="str">
        <f t="shared" si="49"/>
        <v>0</v>
      </c>
    </row>
    <row r="88" ht="92.25" customHeight="1">
      <c r="A88" s="311" t="s">
        <v>193</v>
      </c>
      <c r="B88" s="312" t="s">
        <v>111</v>
      </c>
      <c r="C88" s="313"/>
      <c r="D88" s="314">
        <v>6.0</v>
      </c>
      <c r="E88" s="315">
        <v>4.38</v>
      </c>
      <c r="F88" s="316">
        <v>3000.0</v>
      </c>
      <c r="G88" s="347" t="str">
        <f>F88-F88*'Форма заказа|Summary of order'!$D$16</f>
        <v>  3,000.00 ₽ </v>
      </c>
      <c r="H88" s="317" t="str">
        <f>F88*1.2-F88*1.2*'Форма заказа|Summary of order'!$D$16</f>
        <v>  3,600.00 ₽ </v>
      </c>
      <c r="I88" s="318" t="str">
        <f>ROUNDUP(F88/'Форма заказа|Summary of order'!$E$18,0)</f>
        <v> €  40 </v>
      </c>
      <c r="J88" s="136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4"/>
      <c r="W88" s="319" t="str">
        <f t="shared" si="44"/>
        <v>0</v>
      </c>
      <c r="X88" s="314" t="str">
        <f t="shared" si="45"/>
        <v>0</v>
      </c>
      <c r="Y88" s="314" t="str">
        <f t="shared" si="46"/>
        <v>0</v>
      </c>
      <c r="Z88" s="348" t="str">
        <f t="shared" si="47"/>
        <v>  -   ₽ </v>
      </c>
      <c r="AA88" s="349" t="str">
        <f t="shared" si="48"/>
        <v>  - € </v>
      </c>
      <c r="AB88" s="238">
        <v>6.0</v>
      </c>
      <c r="AC88" s="350" t="str">
        <f t="shared" si="16"/>
        <v>0</v>
      </c>
      <c r="AD88" s="351">
        <v>10.0</v>
      </c>
      <c r="AE88" s="350" t="str">
        <f t="shared" si="49"/>
        <v>0</v>
      </c>
    </row>
    <row r="89">
      <c r="A89" s="338" t="s">
        <v>194</v>
      </c>
      <c r="B89" s="339"/>
      <c r="C89" s="340"/>
      <c r="D89" s="341"/>
      <c r="E89" s="342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52"/>
      <c r="U89" s="341"/>
      <c r="V89" s="353"/>
      <c r="W89" s="341"/>
      <c r="X89" s="341"/>
      <c r="Y89" s="341"/>
      <c r="Z89" s="341"/>
      <c r="AA89" s="341"/>
      <c r="AB89" s="341"/>
      <c r="AC89" s="341" t="str">
        <f t="shared" si="16"/>
        <v>0</v>
      </c>
      <c r="AD89" s="341"/>
      <c r="AE89" s="353"/>
    </row>
    <row r="90" ht="74.25" customHeight="1">
      <c r="A90" s="126" t="s">
        <v>195</v>
      </c>
      <c r="B90" s="230" t="s">
        <v>111</v>
      </c>
      <c r="C90" s="310"/>
      <c r="D90" s="128">
        <v>5.0</v>
      </c>
      <c r="E90" s="297">
        <v>1.7</v>
      </c>
      <c r="F90" s="129">
        <v>1700.0</v>
      </c>
      <c r="G90" s="234" t="str">
        <f>F90-F90*'Форма заказа|Summary of order'!$D$16</f>
        <v>  1,700.00 ₽ </v>
      </c>
      <c r="H90" s="235" t="str">
        <f>F90*1.2-F90*1.2*'Форма заказа|Summary of order'!$D$16</f>
        <v>  2,040.00 ₽ </v>
      </c>
      <c r="I90" s="298" t="str">
        <f>ROUNDUP(F90/'Форма заказа|Summary of order'!$E$18,0)</f>
        <v> €  23 </v>
      </c>
      <c r="J90" s="136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4"/>
      <c r="W90" s="236" t="str">
        <f t="shared" ref="W90:W120" si="50">E90*Y90</f>
        <v>0</v>
      </c>
      <c r="X90" s="128" t="str">
        <f t="shared" ref="X90:X120" si="51">Y90*D90</f>
        <v>0</v>
      </c>
      <c r="Y90" s="128" t="str">
        <f t="shared" ref="Y90:Y120" si="52">SUM(J90:V90)</f>
        <v>0</v>
      </c>
      <c r="Z90" s="237" t="str">
        <f t="shared" ref="Z90:Z119" si="53">SUM(J90:V90)*F90</f>
        <v>  -   ₽ </v>
      </c>
      <c r="AA90" s="176" t="str">
        <f t="shared" ref="AA90:AA119" si="54">SUM(J90:V90)*I90</f>
        <v>  - € </v>
      </c>
      <c r="AB90" s="238">
        <v>0.0</v>
      </c>
      <c r="AC90" s="239" t="str">
        <f t="shared" si="16"/>
        <v>0</v>
      </c>
      <c r="AD90" s="240">
        <v>12.0</v>
      </c>
      <c r="AE90" s="239" t="str">
        <f t="shared" ref="AE90:AE119" si="55">Y90*AD90</f>
        <v>0</v>
      </c>
    </row>
    <row r="91" ht="74.25" customHeight="1">
      <c r="A91" s="321" t="s">
        <v>196</v>
      </c>
      <c r="B91" s="322" t="s">
        <v>113</v>
      </c>
      <c r="C91" s="323"/>
      <c r="D91" s="324">
        <v>5.0</v>
      </c>
      <c r="E91" s="325">
        <v>0.87</v>
      </c>
      <c r="F91" s="326">
        <v>2200.0</v>
      </c>
      <c r="G91" s="327" t="str">
        <f>F91-F91*'Форма заказа|Summary of order'!$D$16</f>
        <v>  2,200.00 ₽ </v>
      </c>
      <c r="H91" s="328"/>
      <c r="I91" s="301" t="str">
        <f>ROUNDUP(F91/'Форма заказа|Summary of order'!$E$18,0)</f>
        <v> €  30 </v>
      </c>
      <c r="J91" s="136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4"/>
      <c r="W91" s="250" t="str">
        <f t="shared" si="50"/>
        <v>0</v>
      </c>
      <c r="X91" s="244" t="str">
        <f t="shared" si="51"/>
        <v>0</v>
      </c>
      <c r="Y91" s="244" t="str">
        <f t="shared" si="52"/>
        <v>0</v>
      </c>
      <c r="Z91" s="251" t="str">
        <f t="shared" si="53"/>
        <v>  -   ₽ </v>
      </c>
      <c r="AA91" s="252" t="str">
        <f t="shared" si="54"/>
        <v>  - € </v>
      </c>
      <c r="AB91" s="238">
        <v>0.0</v>
      </c>
      <c r="AC91" s="253" t="str">
        <f t="shared" si="16"/>
        <v>0</v>
      </c>
      <c r="AD91" s="254">
        <v>12.0</v>
      </c>
      <c r="AE91" s="253" t="str">
        <f t="shared" si="55"/>
        <v>0</v>
      </c>
    </row>
    <row r="92" ht="74.25" customHeight="1">
      <c r="A92" s="148" t="s">
        <v>197</v>
      </c>
      <c r="B92" s="278" t="s">
        <v>111</v>
      </c>
      <c r="C92" s="277"/>
      <c r="D92" s="138">
        <v>5.0</v>
      </c>
      <c r="E92" s="280">
        <v>1.8</v>
      </c>
      <c r="F92" s="139">
        <v>1800.0</v>
      </c>
      <c r="G92" s="247" t="str">
        <f>F92-F92*'Форма заказа|Summary of order'!$D$16</f>
        <v>  1,800.00 ₽ </v>
      </c>
      <c r="H92" s="281" t="str">
        <f>F92*1.2-F92*1.2*'Форма заказа|Summary of order'!$D$16</f>
        <v>  2,160.00 ₽ </v>
      </c>
      <c r="I92" s="175" t="str">
        <f>ROUNDUP(F92/'Форма заказа|Summary of order'!$E$18,0)</f>
        <v> €  24 </v>
      </c>
      <c r="J92" s="136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4"/>
      <c r="W92" s="282" t="str">
        <f t="shared" si="50"/>
        <v>0</v>
      </c>
      <c r="X92" s="138" t="str">
        <f t="shared" si="51"/>
        <v>0</v>
      </c>
      <c r="Y92" s="138" t="str">
        <f t="shared" si="52"/>
        <v>0</v>
      </c>
      <c r="Z92" s="237" t="str">
        <f t="shared" si="53"/>
        <v>  -   ₽ </v>
      </c>
      <c r="AA92" s="176" t="str">
        <f t="shared" si="54"/>
        <v>  - € </v>
      </c>
      <c r="AB92" s="238">
        <v>0.0</v>
      </c>
      <c r="AC92" s="239" t="str">
        <f t="shared" si="16"/>
        <v>0</v>
      </c>
      <c r="AD92" s="240">
        <v>13.0</v>
      </c>
      <c r="AE92" s="239" t="str">
        <f t="shared" si="55"/>
        <v>0</v>
      </c>
    </row>
    <row r="93" ht="74.25" customHeight="1">
      <c r="A93" s="276" t="s">
        <v>198</v>
      </c>
      <c r="B93" s="242" t="s">
        <v>113</v>
      </c>
      <c r="C93" s="277"/>
      <c r="D93" s="244">
        <v>5.0</v>
      </c>
      <c r="E93" s="245">
        <v>0.9</v>
      </c>
      <c r="F93" s="246">
        <v>2300.0</v>
      </c>
      <c r="G93" s="330" t="str">
        <f>F93-F93*'Форма заказа|Summary of order'!$D$16</f>
        <v>  2,300.00 ₽ </v>
      </c>
      <c r="H93" s="248"/>
      <c r="I93" s="301" t="str">
        <f>ROUNDUP(F93/'Форма заказа|Summary of order'!$E$18,0)</f>
        <v> €  31 </v>
      </c>
      <c r="J93" s="136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4"/>
      <c r="W93" s="250" t="str">
        <f t="shared" si="50"/>
        <v>0</v>
      </c>
      <c r="X93" s="244" t="str">
        <f t="shared" si="51"/>
        <v>0</v>
      </c>
      <c r="Y93" s="244" t="str">
        <f t="shared" si="52"/>
        <v>0</v>
      </c>
      <c r="Z93" s="251" t="str">
        <f t="shared" si="53"/>
        <v>  -   ₽ </v>
      </c>
      <c r="AA93" s="252" t="str">
        <f t="shared" si="54"/>
        <v>  - € </v>
      </c>
      <c r="AB93" s="238">
        <v>0.0</v>
      </c>
      <c r="AC93" s="253" t="str">
        <f t="shared" si="16"/>
        <v>0</v>
      </c>
      <c r="AD93" s="254">
        <v>13.0</v>
      </c>
      <c r="AE93" s="253" t="str">
        <f t="shared" si="55"/>
        <v>0</v>
      </c>
    </row>
    <row r="94" ht="74.25" customHeight="1">
      <c r="A94" s="148" t="s">
        <v>199</v>
      </c>
      <c r="B94" s="278" t="s">
        <v>111</v>
      </c>
      <c r="C94" s="277"/>
      <c r="D94" s="138">
        <v>6.0</v>
      </c>
      <c r="E94" s="280">
        <v>3.1</v>
      </c>
      <c r="F94" s="139">
        <v>2700.0</v>
      </c>
      <c r="G94" s="247" t="str">
        <f>F94-F94*'Форма заказа|Summary of order'!$D$16</f>
        <v>  2,700.00 ₽ </v>
      </c>
      <c r="H94" s="281" t="str">
        <f>F94*1.2-F94*1.2*'Форма заказа|Summary of order'!$D$16</f>
        <v>  3,240.00 ₽ </v>
      </c>
      <c r="I94" s="175" t="str">
        <f>ROUNDUP(F94/'Форма заказа|Summary of order'!$E$18,0)</f>
        <v> €  36 </v>
      </c>
      <c r="J94" s="136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4"/>
      <c r="W94" s="282" t="str">
        <f t="shared" si="50"/>
        <v>0</v>
      </c>
      <c r="X94" s="138" t="str">
        <f t="shared" si="51"/>
        <v>0</v>
      </c>
      <c r="Y94" s="138" t="str">
        <f t="shared" si="52"/>
        <v>0</v>
      </c>
      <c r="Z94" s="237" t="str">
        <f t="shared" si="53"/>
        <v>  -   ₽ </v>
      </c>
      <c r="AA94" s="176" t="str">
        <f t="shared" si="54"/>
        <v>  - € </v>
      </c>
      <c r="AB94" s="238">
        <v>6.0</v>
      </c>
      <c r="AC94" s="239" t="str">
        <f t="shared" si="16"/>
        <v>0</v>
      </c>
      <c r="AD94" s="240">
        <v>19.0</v>
      </c>
      <c r="AE94" s="239" t="str">
        <f t="shared" si="55"/>
        <v>0</v>
      </c>
    </row>
    <row r="95" ht="74.25" customHeight="1">
      <c r="A95" s="276" t="s">
        <v>200</v>
      </c>
      <c r="B95" s="242" t="s">
        <v>113</v>
      </c>
      <c r="C95" s="277"/>
      <c r="D95" s="244">
        <v>6.0</v>
      </c>
      <c r="E95" s="245">
        <v>1.69</v>
      </c>
      <c r="F95" s="246">
        <v>3700.0</v>
      </c>
      <c r="G95" s="330" t="str">
        <f>F95-F95*'Форма заказа|Summary of order'!$D$16</f>
        <v>  3,700.00 ₽ </v>
      </c>
      <c r="H95" s="248"/>
      <c r="I95" s="301" t="str">
        <f>ROUNDUP(F95/'Форма заказа|Summary of order'!$E$18,0)</f>
        <v> €  50 </v>
      </c>
      <c r="J95" s="136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4"/>
      <c r="W95" s="250" t="str">
        <f t="shared" si="50"/>
        <v>0</v>
      </c>
      <c r="X95" s="244" t="str">
        <f t="shared" si="51"/>
        <v>0</v>
      </c>
      <c r="Y95" s="244" t="str">
        <f t="shared" si="52"/>
        <v>0</v>
      </c>
      <c r="Z95" s="251" t="str">
        <f t="shared" si="53"/>
        <v>  -   ₽ </v>
      </c>
      <c r="AA95" s="252" t="str">
        <f t="shared" si="54"/>
        <v>  - € </v>
      </c>
      <c r="AB95" s="238">
        <v>6.0</v>
      </c>
      <c r="AC95" s="253" t="str">
        <f t="shared" si="16"/>
        <v>0</v>
      </c>
      <c r="AD95" s="240">
        <v>19.0</v>
      </c>
      <c r="AE95" s="253" t="str">
        <f t="shared" si="55"/>
        <v>0</v>
      </c>
    </row>
    <row r="96" ht="74.25" customHeight="1">
      <c r="A96" s="148" t="s">
        <v>201</v>
      </c>
      <c r="B96" s="278" t="s">
        <v>111</v>
      </c>
      <c r="C96" s="277"/>
      <c r="D96" s="138">
        <v>5.0</v>
      </c>
      <c r="E96" s="280">
        <v>3.77</v>
      </c>
      <c r="F96" s="139">
        <v>2800.0</v>
      </c>
      <c r="G96" s="247" t="str">
        <f>F96-F96*'Форма заказа|Summary of order'!$D$16</f>
        <v>  2,800.00 ₽ </v>
      </c>
      <c r="H96" s="281" t="str">
        <f>F96*1.2-F96*1.2*'Форма заказа|Summary of order'!$D$16</f>
        <v>  3,360.00 ₽ </v>
      </c>
      <c r="I96" s="175" t="str">
        <f>ROUNDUP(F96/'Форма заказа|Summary of order'!$E$18,0)</f>
        <v> €  38 </v>
      </c>
      <c r="J96" s="136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4"/>
      <c r="W96" s="282" t="str">
        <f t="shared" si="50"/>
        <v>0</v>
      </c>
      <c r="X96" s="138" t="str">
        <f t="shared" si="51"/>
        <v>0</v>
      </c>
      <c r="Y96" s="138" t="str">
        <f t="shared" si="52"/>
        <v>0</v>
      </c>
      <c r="Z96" s="237" t="str">
        <f t="shared" si="53"/>
        <v>  -   ₽ </v>
      </c>
      <c r="AA96" s="176" t="str">
        <f t="shared" si="54"/>
        <v>  - € </v>
      </c>
      <c r="AB96" s="238">
        <v>5.0</v>
      </c>
      <c r="AC96" s="239" t="str">
        <f t="shared" si="16"/>
        <v>0</v>
      </c>
      <c r="AD96" s="240">
        <v>19.0</v>
      </c>
      <c r="AE96" s="239" t="str">
        <f t="shared" si="55"/>
        <v>0</v>
      </c>
    </row>
    <row r="97" ht="74.25" customHeight="1">
      <c r="A97" s="276" t="s">
        <v>202</v>
      </c>
      <c r="B97" s="242" t="s">
        <v>113</v>
      </c>
      <c r="C97" s="277"/>
      <c r="D97" s="244">
        <v>5.0</v>
      </c>
      <c r="E97" s="245">
        <v>2.11</v>
      </c>
      <c r="F97" s="246">
        <v>4200.0</v>
      </c>
      <c r="G97" s="330" t="str">
        <f>F97-F97*'Форма заказа|Summary of order'!$D$16</f>
        <v>  4,200.00 ₽ </v>
      </c>
      <c r="H97" s="248"/>
      <c r="I97" s="301" t="str">
        <f>ROUNDUP(F97/'Форма заказа|Summary of order'!$E$18,0)</f>
        <v> €  56 </v>
      </c>
      <c r="J97" s="136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4"/>
      <c r="W97" s="250" t="str">
        <f t="shared" si="50"/>
        <v>0</v>
      </c>
      <c r="X97" s="244" t="str">
        <f t="shared" si="51"/>
        <v>0</v>
      </c>
      <c r="Y97" s="244" t="str">
        <f t="shared" si="52"/>
        <v>0</v>
      </c>
      <c r="Z97" s="251" t="str">
        <f t="shared" si="53"/>
        <v>  -   ₽ </v>
      </c>
      <c r="AA97" s="252" t="str">
        <f t="shared" si="54"/>
        <v>  - € </v>
      </c>
      <c r="AB97" s="238">
        <v>5.0</v>
      </c>
      <c r="AC97" s="253" t="str">
        <f t="shared" si="16"/>
        <v>0</v>
      </c>
      <c r="AD97" s="240">
        <v>19.0</v>
      </c>
      <c r="AE97" s="253" t="str">
        <f t="shared" si="55"/>
        <v>0</v>
      </c>
    </row>
    <row r="98" ht="74.25" customHeight="1">
      <c r="A98" s="148" t="s">
        <v>203</v>
      </c>
      <c r="B98" s="278" t="s">
        <v>111</v>
      </c>
      <c r="C98" s="277"/>
      <c r="D98" s="138">
        <v>4.0</v>
      </c>
      <c r="E98" s="280">
        <v>3.75</v>
      </c>
      <c r="F98" s="139">
        <v>2700.0</v>
      </c>
      <c r="G98" s="247" t="str">
        <f>F98-F98*'Форма заказа|Summary of order'!$D$16</f>
        <v>  2,700.00 ₽ </v>
      </c>
      <c r="H98" s="281" t="str">
        <f>F98*1.2-F98*1.2*'Форма заказа|Summary of order'!$D$16</f>
        <v>  3,240.00 ₽ </v>
      </c>
      <c r="I98" s="175" t="str">
        <f>ROUNDUP(F98/'Форма заказа|Summary of order'!$E$18,0)</f>
        <v> €  36 </v>
      </c>
      <c r="J98" s="136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4"/>
      <c r="W98" s="282" t="str">
        <f t="shared" si="50"/>
        <v>0</v>
      </c>
      <c r="X98" s="138" t="str">
        <f t="shared" si="51"/>
        <v>0</v>
      </c>
      <c r="Y98" s="138" t="str">
        <f t="shared" si="52"/>
        <v>0</v>
      </c>
      <c r="Z98" s="237" t="str">
        <f t="shared" si="53"/>
        <v>  -   ₽ </v>
      </c>
      <c r="AA98" s="176" t="str">
        <f t="shared" si="54"/>
        <v>  - € </v>
      </c>
      <c r="AB98" s="238">
        <v>4.0</v>
      </c>
      <c r="AC98" s="239" t="str">
        <f t="shared" si="16"/>
        <v>0</v>
      </c>
      <c r="AD98" s="240">
        <v>4.0</v>
      </c>
      <c r="AE98" s="239" t="str">
        <f t="shared" si="55"/>
        <v>0</v>
      </c>
    </row>
    <row r="99" ht="74.25" customHeight="1">
      <c r="A99" s="276" t="s">
        <v>204</v>
      </c>
      <c r="B99" s="242" t="s">
        <v>113</v>
      </c>
      <c r="C99" s="277"/>
      <c r="D99" s="244">
        <v>4.0</v>
      </c>
      <c r="E99" s="245">
        <v>2.0</v>
      </c>
      <c r="F99" s="246">
        <v>4000.0</v>
      </c>
      <c r="G99" s="330" t="str">
        <f>F99-F99*'Форма заказа|Summary of order'!$D$16</f>
        <v>  4,000.00 ₽ </v>
      </c>
      <c r="H99" s="248"/>
      <c r="I99" s="301" t="str">
        <f>ROUNDUP(F99/'Форма заказа|Summary of order'!$E$18,0)</f>
        <v> €  54 </v>
      </c>
      <c r="J99" s="136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4"/>
      <c r="W99" s="250" t="str">
        <f t="shared" si="50"/>
        <v>0</v>
      </c>
      <c r="X99" s="244" t="str">
        <f t="shared" si="51"/>
        <v>0</v>
      </c>
      <c r="Y99" s="244" t="str">
        <f t="shared" si="52"/>
        <v>0</v>
      </c>
      <c r="Z99" s="251" t="str">
        <f t="shared" si="53"/>
        <v>  -   ₽ </v>
      </c>
      <c r="AA99" s="252" t="str">
        <f t="shared" si="54"/>
        <v>  - € </v>
      </c>
      <c r="AB99" s="238">
        <v>4.0</v>
      </c>
      <c r="AC99" s="253" t="str">
        <f t="shared" si="16"/>
        <v>0</v>
      </c>
      <c r="AD99" s="240">
        <v>4.0</v>
      </c>
      <c r="AE99" s="253" t="str">
        <f t="shared" si="55"/>
        <v>0</v>
      </c>
    </row>
    <row r="100" ht="74.25" customHeight="1">
      <c r="A100" s="148" t="s">
        <v>205</v>
      </c>
      <c r="B100" s="278" t="s">
        <v>111</v>
      </c>
      <c r="C100" s="277"/>
      <c r="D100" s="138">
        <v>5.0</v>
      </c>
      <c r="E100" s="280">
        <v>3.4</v>
      </c>
      <c r="F100" s="139">
        <v>2700.0</v>
      </c>
      <c r="G100" s="247" t="str">
        <f>F100-F100*'Форма заказа|Summary of order'!$D$16</f>
        <v>  2,700.00 ₽ </v>
      </c>
      <c r="H100" s="281" t="str">
        <f>F100*1.2-F100*1.2*'Форма заказа|Summary of order'!$D$16</f>
        <v>  3,240.00 ₽ </v>
      </c>
      <c r="I100" s="175" t="str">
        <f>ROUNDUP(F100/'Форма заказа|Summary of order'!$E$18,0)</f>
        <v> €  36 </v>
      </c>
      <c r="J100" s="136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4"/>
      <c r="W100" s="282" t="str">
        <f t="shared" si="50"/>
        <v>0</v>
      </c>
      <c r="X100" s="138" t="str">
        <f t="shared" si="51"/>
        <v>0</v>
      </c>
      <c r="Y100" s="138" t="str">
        <f t="shared" si="52"/>
        <v>0</v>
      </c>
      <c r="Z100" s="237" t="str">
        <f t="shared" si="53"/>
        <v>  -   ₽ </v>
      </c>
      <c r="AA100" s="176" t="str">
        <f t="shared" si="54"/>
        <v>  - € </v>
      </c>
      <c r="AB100" s="238" t="str">
        <f t="shared" ref="AB100:AB101" si="56">1*D100</f>
        <v>5</v>
      </c>
      <c r="AC100" s="239" t="str">
        <f t="shared" si="16"/>
        <v>0</v>
      </c>
      <c r="AD100" s="240" t="str">
        <f t="shared" ref="AD100:AD101" si="57">1*D100</f>
        <v>5</v>
      </c>
      <c r="AE100" s="239" t="str">
        <f t="shared" si="55"/>
        <v>0</v>
      </c>
    </row>
    <row r="101" ht="74.25" customHeight="1">
      <c r="A101" s="276" t="s">
        <v>206</v>
      </c>
      <c r="B101" s="242" t="s">
        <v>113</v>
      </c>
      <c r="C101" s="277"/>
      <c r="D101" s="244">
        <v>5.0</v>
      </c>
      <c r="E101" s="245">
        <v>1.73</v>
      </c>
      <c r="F101" s="246">
        <v>3800.0</v>
      </c>
      <c r="G101" s="330" t="str">
        <f>F101-F101*'Форма заказа|Summary of order'!$D$16</f>
        <v>  3,800.00 ₽ </v>
      </c>
      <c r="H101" s="248"/>
      <c r="I101" s="301" t="str">
        <f>ROUNDUP(F101/'Форма заказа|Summary of order'!$E$18,0)</f>
        <v> €  51 </v>
      </c>
      <c r="J101" s="136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4"/>
      <c r="W101" s="250" t="str">
        <f t="shared" si="50"/>
        <v>0</v>
      </c>
      <c r="X101" s="244" t="str">
        <f t="shared" si="51"/>
        <v>0</v>
      </c>
      <c r="Y101" s="244" t="str">
        <f t="shared" si="52"/>
        <v>0</v>
      </c>
      <c r="Z101" s="251" t="str">
        <f t="shared" si="53"/>
        <v>  -   ₽ </v>
      </c>
      <c r="AA101" s="252" t="str">
        <f t="shared" si="54"/>
        <v>  - € </v>
      </c>
      <c r="AB101" s="238" t="str">
        <f t="shared" si="56"/>
        <v>5</v>
      </c>
      <c r="AC101" s="253" t="str">
        <f t="shared" si="16"/>
        <v>0</v>
      </c>
      <c r="AD101" s="240" t="str">
        <f t="shared" si="57"/>
        <v>5</v>
      </c>
      <c r="AE101" s="253" t="str">
        <f t="shared" si="55"/>
        <v>0</v>
      </c>
    </row>
    <row r="102" ht="74.25" customHeight="1">
      <c r="A102" s="148" t="s">
        <v>207</v>
      </c>
      <c r="B102" s="278" t="s">
        <v>111</v>
      </c>
      <c r="C102" s="277"/>
      <c r="D102" s="138">
        <v>5.0</v>
      </c>
      <c r="E102" s="280">
        <v>3.58</v>
      </c>
      <c r="F102" s="139">
        <v>2900.0</v>
      </c>
      <c r="G102" s="247" t="str">
        <f>F102-F102*'Форма заказа|Summary of order'!$D$16</f>
        <v>  2,900.00 ₽ </v>
      </c>
      <c r="H102" s="281" t="str">
        <f>F102*1.2-F102*1.2*'Форма заказа|Summary of order'!$D$16</f>
        <v>  3,480.00 ₽ </v>
      </c>
      <c r="I102" s="175" t="str">
        <f>ROUNDUP(F102/'Форма заказа|Summary of order'!$E$18,0)</f>
        <v> €  39 </v>
      </c>
      <c r="J102" s="136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4"/>
      <c r="W102" s="282" t="str">
        <f t="shared" si="50"/>
        <v>0</v>
      </c>
      <c r="X102" s="138" t="str">
        <f t="shared" si="51"/>
        <v>0</v>
      </c>
      <c r="Y102" s="138" t="str">
        <f t="shared" si="52"/>
        <v>0</v>
      </c>
      <c r="Z102" s="237" t="str">
        <f t="shared" si="53"/>
        <v>  -   ₽ </v>
      </c>
      <c r="AA102" s="176" t="str">
        <f t="shared" si="54"/>
        <v>  - € </v>
      </c>
      <c r="AB102" s="238">
        <v>5.0</v>
      </c>
      <c r="AC102" s="239" t="str">
        <f t="shared" si="16"/>
        <v>0</v>
      </c>
      <c r="AD102" s="240">
        <v>5.0</v>
      </c>
      <c r="AE102" s="239" t="str">
        <f t="shared" si="55"/>
        <v>0</v>
      </c>
    </row>
    <row r="103" ht="74.25" customHeight="1">
      <c r="A103" s="276" t="s">
        <v>208</v>
      </c>
      <c r="B103" s="242" t="s">
        <v>113</v>
      </c>
      <c r="C103" s="277"/>
      <c r="D103" s="244">
        <v>5.0</v>
      </c>
      <c r="E103" s="245">
        <v>1.79</v>
      </c>
      <c r="F103" s="246">
        <v>3900.0</v>
      </c>
      <c r="G103" s="330" t="str">
        <f>F103-F103*'Форма заказа|Summary of order'!$D$16</f>
        <v>  3,900.00 ₽ </v>
      </c>
      <c r="H103" s="248"/>
      <c r="I103" s="301" t="str">
        <f>ROUNDUP(F103/'Форма заказа|Summary of order'!$E$18,0)</f>
        <v> €  52 </v>
      </c>
      <c r="J103" s="136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4"/>
      <c r="W103" s="250" t="str">
        <f t="shared" si="50"/>
        <v>0</v>
      </c>
      <c r="X103" s="244" t="str">
        <f t="shared" si="51"/>
        <v>0</v>
      </c>
      <c r="Y103" s="244" t="str">
        <f t="shared" si="52"/>
        <v>0</v>
      </c>
      <c r="Z103" s="251" t="str">
        <f t="shared" si="53"/>
        <v>  -   ₽ </v>
      </c>
      <c r="AA103" s="252" t="str">
        <f t="shared" si="54"/>
        <v>  - € </v>
      </c>
      <c r="AB103" s="238">
        <v>5.0</v>
      </c>
      <c r="AC103" s="253" t="str">
        <f t="shared" si="16"/>
        <v>0</v>
      </c>
      <c r="AD103" s="240">
        <v>5.0</v>
      </c>
      <c r="AE103" s="253" t="str">
        <f t="shared" si="55"/>
        <v>0</v>
      </c>
    </row>
    <row r="104" ht="74.25" customHeight="1">
      <c r="A104" s="148" t="s">
        <v>209</v>
      </c>
      <c r="B104" s="278" t="s">
        <v>111</v>
      </c>
      <c r="C104" s="277"/>
      <c r="D104" s="138">
        <v>4.0</v>
      </c>
      <c r="E104" s="280">
        <v>6.0</v>
      </c>
      <c r="F104" s="139">
        <v>3900.0</v>
      </c>
      <c r="G104" s="247" t="str">
        <f>F104-F104*'Форма заказа|Summary of order'!$D$16</f>
        <v>  3,900.00 ₽ </v>
      </c>
      <c r="H104" s="281" t="str">
        <f>F104*1.2-F104*1.2*'Форма заказа|Summary of order'!$D$16</f>
        <v>  4,680.00 ₽ </v>
      </c>
      <c r="I104" s="175" t="str">
        <f>ROUNDUP(F104/'Форма заказа|Summary of order'!$E$18,0)</f>
        <v> €  52 </v>
      </c>
      <c r="J104" s="136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4"/>
      <c r="W104" s="282" t="str">
        <f t="shared" si="50"/>
        <v>0</v>
      </c>
      <c r="X104" s="138" t="str">
        <f t="shared" si="51"/>
        <v>0</v>
      </c>
      <c r="Y104" s="138" t="str">
        <f t="shared" si="52"/>
        <v>0</v>
      </c>
      <c r="Z104" s="237" t="str">
        <f t="shared" si="53"/>
        <v>  -   ₽ </v>
      </c>
      <c r="AA104" s="176" t="str">
        <f t="shared" si="54"/>
        <v>  - € </v>
      </c>
      <c r="AB104" s="238">
        <v>4.0</v>
      </c>
      <c r="AC104" s="239" t="str">
        <f t="shared" si="16"/>
        <v>0</v>
      </c>
      <c r="AD104" s="240">
        <v>6.0</v>
      </c>
      <c r="AE104" s="239" t="str">
        <f t="shared" si="55"/>
        <v>0</v>
      </c>
    </row>
    <row r="105" ht="74.25" customHeight="1">
      <c r="A105" s="276" t="s">
        <v>210</v>
      </c>
      <c r="B105" s="242" t="s">
        <v>113</v>
      </c>
      <c r="C105" s="277"/>
      <c r="D105" s="244">
        <v>4.0</v>
      </c>
      <c r="E105" s="245">
        <v>2.31</v>
      </c>
      <c r="F105" s="246">
        <v>4800.0</v>
      </c>
      <c r="G105" s="330" t="str">
        <f>F105-F105*'Форма заказа|Summary of order'!$D$16</f>
        <v>  4,800.00 ₽ </v>
      </c>
      <c r="H105" s="248"/>
      <c r="I105" s="301" t="str">
        <f>ROUNDUP(F105/'Форма заказа|Summary of order'!$E$18,0)</f>
        <v> €  64 </v>
      </c>
      <c r="J105" s="136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4"/>
      <c r="W105" s="250" t="str">
        <f t="shared" si="50"/>
        <v>0</v>
      </c>
      <c r="X105" s="244" t="str">
        <f t="shared" si="51"/>
        <v>0</v>
      </c>
      <c r="Y105" s="244" t="str">
        <f t="shared" si="52"/>
        <v>0</v>
      </c>
      <c r="Z105" s="251" t="str">
        <f t="shared" si="53"/>
        <v>  -   ₽ </v>
      </c>
      <c r="AA105" s="252" t="str">
        <f t="shared" si="54"/>
        <v>  - € </v>
      </c>
      <c r="AB105" s="238">
        <v>0.0</v>
      </c>
      <c r="AC105" s="253" t="str">
        <f t="shared" si="16"/>
        <v>0</v>
      </c>
      <c r="AD105" s="254">
        <v>12.0</v>
      </c>
      <c r="AE105" s="253" t="str">
        <f t="shared" si="55"/>
        <v>0</v>
      </c>
    </row>
    <row r="106" ht="74.25" customHeight="1">
      <c r="A106" s="148" t="s">
        <v>211</v>
      </c>
      <c r="B106" s="278" t="s">
        <v>111</v>
      </c>
      <c r="C106" s="277"/>
      <c r="D106" s="138">
        <v>5.0</v>
      </c>
      <c r="E106" s="280">
        <v>5.62</v>
      </c>
      <c r="F106" s="139">
        <v>4300.0</v>
      </c>
      <c r="G106" s="247" t="str">
        <f>F106-F106*'Форма заказа|Summary of order'!$D$16</f>
        <v>  4,300.00 ₽ </v>
      </c>
      <c r="H106" s="281" t="str">
        <f>F106*1.2-F106*1.2*'Форма заказа|Summary of order'!$D$16</f>
        <v>  5,160.00 ₽ </v>
      </c>
      <c r="I106" s="175" t="str">
        <f>ROUNDUP(F106/'Форма заказа|Summary of order'!$E$18,0)</f>
        <v> €  58 </v>
      </c>
      <c r="J106" s="136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4"/>
      <c r="W106" s="282" t="str">
        <f t="shared" si="50"/>
        <v>0</v>
      </c>
      <c r="X106" s="138" t="str">
        <f t="shared" si="51"/>
        <v>0</v>
      </c>
      <c r="Y106" s="138" t="str">
        <f t="shared" si="52"/>
        <v>0</v>
      </c>
      <c r="Z106" s="237" t="str">
        <f t="shared" si="53"/>
        <v>  -   ₽ </v>
      </c>
      <c r="AA106" s="176" t="str">
        <f t="shared" si="54"/>
        <v>  - € </v>
      </c>
      <c r="AB106" s="238">
        <v>5.0</v>
      </c>
      <c r="AC106" s="239" t="str">
        <f t="shared" si="16"/>
        <v>0</v>
      </c>
      <c r="AD106" s="240">
        <v>6.0</v>
      </c>
      <c r="AE106" s="239" t="str">
        <f t="shared" si="55"/>
        <v>0</v>
      </c>
    </row>
    <row r="107" ht="74.25" customHeight="1">
      <c r="A107" s="276" t="s">
        <v>212</v>
      </c>
      <c r="B107" s="242" t="s">
        <v>113</v>
      </c>
      <c r="C107" s="277"/>
      <c r="D107" s="244">
        <v>5.0</v>
      </c>
      <c r="E107" s="245">
        <v>3.16</v>
      </c>
      <c r="F107" s="246">
        <v>6400.0</v>
      </c>
      <c r="G107" s="330" t="str">
        <f>F107-F107*'Форма заказа|Summary of order'!$D$16</f>
        <v>  6,400.00 ₽ </v>
      </c>
      <c r="H107" s="248"/>
      <c r="I107" s="301" t="str">
        <f>ROUNDUP(F107/'Форма заказа|Summary of order'!$E$18,0)</f>
        <v> €  86 </v>
      </c>
      <c r="J107" s="136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4"/>
      <c r="W107" s="250" t="str">
        <f t="shared" si="50"/>
        <v>0</v>
      </c>
      <c r="X107" s="244" t="str">
        <f t="shared" si="51"/>
        <v>0</v>
      </c>
      <c r="Y107" s="244" t="str">
        <f t="shared" si="52"/>
        <v>0</v>
      </c>
      <c r="Z107" s="251" t="str">
        <f t="shared" si="53"/>
        <v>  -   ₽ </v>
      </c>
      <c r="AA107" s="252" t="str">
        <f t="shared" si="54"/>
        <v>  - € </v>
      </c>
      <c r="AB107" s="238">
        <v>0.0</v>
      </c>
      <c r="AC107" s="253" t="str">
        <f t="shared" si="16"/>
        <v>0</v>
      </c>
      <c r="AD107" s="254">
        <v>12.0</v>
      </c>
      <c r="AE107" s="253" t="str">
        <f t="shared" si="55"/>
        <v>0</v>
      </c>
    </row>
    <row r="108" ht="74.25" customHeight="1">
      <c r="A108" s="148" t="s">
        <v>213</v>
      </c>
      <c r="B108" s="278" t="s">
        <v>111</v>
      </c>
      <c r="C108" s="277"/>
      <c r="D108" s="138">
        <v>4.0</v>
      </c>
      <c r="E108" s="280">
        <v>6.22</v>
      </c>
      <c r="F108" s="139">
        <v>4100.0</v>
      </c>
      <c r="G108" s="247" t="str">
        <f>F108-F108*'Форма заказа|Summary of order'!$D$16</f>
        <v>  4,100.00 ₽ </v>
      </c>
      <c r="H108" s="281" t="str">
        <f>F108*1.2-F108*1.2*'Форма заказа|Summary of order'!$D$16</f>
        <v>  4,920.00 ₽ </v>
      </c>
      <c r="I108" s="175" t="str">
        <f>ROUNDUP(F108/'Форма заказа|Summary of order'!$E$18,0)</f>
        <v> €  55 </v>
      </c>
      <c r="J108" s="136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4"/>
      <c r="W108" s="282" t="str">
        <f t="shared" si="50"/>
        <v>0</v>
      </c>
      <c r="X108" s="138" t="str">
        <f t="shared" si="51"/>
        <v>0</v>
      </c>
      <c r="Y108" s="138" t="str">
        <f t="shared" si="52"/>
        <v>0</v>
      </c>
      <c r="Z108" s="237" t="str">
        <f t="shared" si="53"/>
        <v>  -   ₽ </v>
      </c>
      <c r="AA108" s="176" t="str">
        <f t="shared" si="54"/>
        <v>  - € </v>
      </c>
      <c r="AB108" s="238" t="str">
        <f>1*D108</f>
        <v>4</v>
      </c>
      <c r="AC108" s="239" t="str">
        <f t="shared" si="16"/>
        <v>0</v>
      </c>
      <c r="AD108" s="240" t="str">
        <f>1*D108</f>
        <v>4</v>
      </c>
      <c r="AE108" s="239" t="str">
        <f t="shared" si="55"/>
        <v>0</v>
      </c>
    </row>
    <row r="109" ht="74.25" customHeight="1">
      <c r="A109" s="276" t="s">
        <v>214</v>
      </c>
      <c r="B109" s="242" t="s">
        <v>113</v>
      </c>
      <c r="C109" s="277"/>
      <c r="D109" s="244">
        <v>4.0</v>
      </c>
      <c r="E109" s="245">
        <v>2.47</v>
      </c>
      <c r="F109" s="246">
        <v>5000.0</v>
      </c>
      <c r="G109" s="330" t="str">
        <f>F109-F109*'Форма заказа|Summary of order'!$D$16</f>
        <v>  5,000.00 ₽ </v>
      </c>
      <c r="H109" s="248"/>
      <c r="I109" s="301" t="str">
        <f>ROUNDUP(F109/'Форма заказа|Summary of order'!$E$18,0)</f>
        <v> €  67 </v>
      </c>
      <c r="J109" s="136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4"/>
      <c r="W109" s="250" t="str">
        <f t="shared" si="50"/>
        <v>0</v>
      </c>
      <c r="X109" s="244" t="str">
        <f t="shared" si="51"/>
        <v>0</v>
      </c>
      <c r="Y109" s="244" t="str">
        <f t="shared" si="52"/>
        <v>0</v>
      </c>
      <c r="Z109" s="251" t="str">
        <f t="shared" si="53"/>
        <v>  -   ₽ </v>
      </c>
      <c r="AA109" s="252" t="str">
        <f t="shared" si="54"/>
        <v>  - € </v>
      </c>
      <c r="AB109" s="238">
        <v>0.0</v>
      </c>
      <c r="AC109" s="253" t="str">
        <f t="shared" si="16"/>
        <v>0</v>
      </c>
      <c r="AD109" s="254">
        <v>12.0</v>
      </c>
      <c r="AE109" s="253" t="str">
        <f t="shared" si="55"/>
        <v>0</v>
      </c>
    </row>
    <row r="110" ht="74.25" customHeight="1">
      <c r="A110" s="148" t="s">
        <v>215</v>
      </c>
      <c r="B110" s="278" t="s">
        <v>111</v>
      </c>
      <c r="C110" s="277"/>
      <c r="D110" s="138">
        <v>4.0</v>
      </c>
      <c r="E110" s="280">
        <v>2.06</v>
      </c>
      <c r="F110" s="139">
        <v>1900.0</v>
      </c>
      <c r="G110" s="247" t="str">
        <f>F110-F110*'Форма заказа|Summary of order'!$D$16</f>
        <v>  1,900.00 ₽ </v>
      </c>
      <c r="H110" s="281" t="str">
        <f>F110*1.2-F110*1.2*'Форма заказа|Summary of order'!$D$16</f>
        <v>  2,280.00 ₽ </v>
      </c>
      <c r="I110" s="175" t="str">
        <f>ROUNDUP(F110/'Форма заказа|Summary of order'!$E$18,0)</f>
        <v> €  26 </v>
      </c>
      <c r="J110" s="136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4"/>
      <c r="W110" s="282" t="str">
        <f t="shared" si="50"/>
        <v>0</v>
      </c>
      <c r="X110" s="138" t="str">
        <f t="shared" si="51"/>
        <v>0</v>
      </c>
      <c r="Y110" s="138" t="str">
        <f t="shared" si="52"/>
        <v>0</v>
      </c>
      <c r="Z110" s="237" t="str">
        <f t="shared" si="53"/>
        <v>  -   ₽ </v>
      </c>
      <c r="AA110" s="176" t="str">
        <f t="shared" si="54"/>
        <v>  - € </v>
      </c>
      <c r="AB110" s="238">
        <v>0.0</v>
      </c>
      <c r="AC110" s="239" t="str">
        <f t="shared" si="16"/>
        <v>0</v>
      </c>
      <c r="AD110" s="240">
        <v>12.0</v>
      </c>
      <c r="AE110" s="239" t="str">
        <f t="shared" si="55"/>
        <v>0</v>
      </c>
    </row>
    <row r="111" ht="74.25" customHeight="1">
      <c r="A111" s="276" t="s">
        <v>216</v>
      </c>
      <c r="B111" s="242" t="s">
        <v>113</v>
      </c>
      <c r="C111" s="277"/>
      <c r="D111" s="244">
        <v>4.0</v>
      </c>
      <c r="E111" s="245">
        <v>1.1</v>
      </c>
      <c r="F111" s="246">
        <v>2600.0</v>
      </c>
      <c r="G111" s="330" t="str">
        <f>F111-F111*'Форма заказа|Summary of order'!$D$16</f>
        <v>  2,600.00 ₽ </v>
      </c>
      <c r="H111" s="248"/>
      <c r="I111" s="301" t="str">
        <f>ROUNDUP(F111/'Форма заказа|Summary of order'!$E$18,0)</f>
        <v> €  35 </v>
      </c>
      <c r="J111" s="136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4"/>
      <c r="W111" s="250" t="str">
        <f t="shared" si="50"/>
        <v>0</v>
      </c>
      <c r="X111" s="244" t="str">
        <f t="shared" si="51"/>
        <v>0</v>
      </c>
      <c r="Y111" s="244" t="str">
        <f t="shared" si="52"/>
        <v>0</v>
      </c>
      <c r="Z111" s="251" t="str">
        <f t="shared" si="53"/>
        <v>  -   ₽ </v>
      </c>
      <c r="AA111" s="252" t="str">
        <f t="shared" si="54"/>
        <v>  - € </v>
      </c>
      <c r="AB111" s="238">
        <v>0.0</v>
      </c>
      <c r="AC111" s="253" t="str">
        <f t="shared" si="16"/>
        <v>0</v>
      </c>
      <c r="AD111" s="254">
        <v>12.0</v>
      </c>
      <c r="AE111" s="253" t="str">
        <f t="shared" si="55"/>
        <v>0</v>
      </c>
    </row>
    <row r="112" ht="74.25" customHeight="1">
      <c r="A112" s="148" t="s">
        <v>217</v>
      </c>
      <c r="B112" s="278" t="s">
        <v>111</v>
      </c>
      <c r="C112" s="277"/>
      <c r="D112" s="138">
        <v>6.0</v>
      </c>
      <c r="E112" s="280">
        <v>4.93</v>
      </c>
      <c r="F112" s="139">
        <v>3600.0</v>
      </c>
      <c r="G112" s="247" t="str">
        <f>F112-F112*'Форма заказа|Summary of order'!$D$16</f>
        <v>  3,600.00 ₽ </v>
      </c>
      <c r="H112" s="281" t="str">
        <f>F112*1.2-F112*1.2*'Форма заказа|Summary of order'!$D$16</f>
        <v>  4,320.00 ₽ </v>
      </c>
      <c r="I112" s="175" t="str">
        <f>ROUNDUP(F112/'Форма заказа|Summary of order'!$E$18,0)</f>
        <v> €  48 </v>
      </c>
      <c r="J112" s="136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4"/>
      <c r="W112" s="282" t="str">
        <f t="shared" si="50"/>
        <v>0</v>
      </c>
      <c r="X112" s="138" t="str">
        <f t="shared" si="51"/>
        <v>0</v>
      </c>
      <c r="Y112" s="138" t="str">
        <f t="shared" si="52"/>
        <v>0</v>
      </c>
      <c r="Z112" s="237" t="str">
        <f t="shared" si="53"/>
        <v>  -   ₽ </v>
      </c>
      <c r="AA112" s="176" t="str">
        <f t="shared" si="54"/>
        <v>  - € </v>
      </c>
      <c r="AB112" s="238">
        <v>6.0</v>
      </c>
      <c r="AC112" s="239" t="str">
        <f t="shared" si="16"/>
        <v>0</v>
      </c>
      <c r="AD112" s="240">
        <v>6.0</v>
      </c>
      <c r="AE112" s="239" t="str">
        <f t="shared" si="55"/>
        <v>0</v>
      </c>
    </row>
    <row r="113" ht="74.25" customHeight="1">
      <c r="A113" s="276" t="s">
        <v>218</v>
      </c>
      <c r="B113" s="242" t="s">
        <v>113</v>
      </c>
      <c r="C113" s="277"/>
      <c r="D113" s="244">
        <v>6.0</v>
      </c>
      <c r="E113" s="245">
        <v>2.72</v>
      </c>
      <c r="F113" s="246">
        <v>5500.0</v>
      </c>
      <c r="G113" s="330" t="str">
        <f>F113-F113*'Форма заказа|Summary of order'!$D$16</f>
        <v>  5,500.00 ₽ </v>
      </c>
      <c r="H113" s="248"/>
      <c r="I113" s="301" t="str">
        <f>ROUNDUP(F113/'Форма заказа|Summary of order'!$E$18,0)</f>
        <v> €  74 </v>
      </c>
      <c r="J113" s="136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4"/>
      <c r="W113" s="250" t="str">
        <f t="shared" si="50"/>
        <v>0</v>
      </c>
      <c r="X113" s="244" t="str">
        <f t="shared" si="51"/>
        <v>0</v>
      </c>
      <c r="Y113" s="244" t="str">
        <f t="shared" si="52"/>
        <v>0</v>
      </c>
      <c r="Z113" s="251" t="str">
        <f t="shared" si="53"/>
        <v>  -   ₽ </v>
      </c>
      <c r="AA113" s="252" t="str">
        <f t="shared" si="54"/>
        <v>  - € </v>
      </c>
      <c r="AB113" s="238">
        <v>0.0</v>
      </c>
      <c r="AC113" s="253" t="str">
        <f t="shared" si="16"/>
        <v>0</v>
      </c>
      <c r="AD113" s="254">
        <v>12.0</v>
      </c>
      <c r="AE113" s="253" t="str">
        <f t="shared" si="55"/>
        <v>0</v>
      </c>
    </row>
    <row r="114" ht="74.25" customHeight="1">
      <c r="A114" s="148" t="s">
        <v>219</v>
      </c>
      <c r="B114" s="278" t="s">
        <v>111</v>
      </c>
      <c r="C114" s="277"/>
      <c r="D114" s="138">
        <v>5.0</v>
      </c>
      <c r="E114" s="280">
        <v>1.7</v>
      </c>
      <c r="F114" s="139">
        <v>1700.0</v>
      </c>
      <c r="G114" s="247" t="str">
        <f>F114-F114*'Форма заказа|Summary of order'!$D$16</f>
        <v>  1,700.00 ₽ </v>
      </c>
      <c r="H114" s="281" t="str">
        <f>F114*1.2-F114*1.2*'Форма заказа|Summary of order'!$D$16</f>
        <v>  2,040.00 ₽ </v>
      </c>
      <c r="I114" s="175" t="str">
        <f>ROUNDUP(F114/'Форма заказа|Summary of order'!$E$18,0)</f>
        <v> €  23 </v>
      </c>
      <c r="J114" s="136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4"/>
      <c r="W114" s="282" t="str">
        <f t="shared" si="50"/>
        <v>0</v>
      </c>
      <c r="X114" s="138" t="str">
        <f t="shared" si="51"/>
        <v>0</v>
      </c>
      <c r="Y114" s="138" t="str">
        <f t="shared" si="52"/>
        <v>0</v>
      </c>
      <c r="Z114" s="237" t="str">
        <f t="shared" si="53"/>
        <v>  -   ₽ </v>
      </c>
      <c r="AA114" s="176" t="str">
        <f t="shared" si="54"/>
        <v>  - € </v>
      </c>
      <c r="AB114" s="238">
        <v>0.0</v>
      </c>
      <c r="AC114" s="239" t="str">
        <f t="shared" si="16"/>
        <v>0</v>
      </c>
      <c r="AD114" s="240">
        <v>15.0</v>
      </c>
      <c r="AE114" s="239" t="str">
        <f t="shared" si="55"/>
        <v>0</v>
      </c>
    </row>
    <row r="115" ht="74.25" customHeight="1">
      <c r="A115" s="276" t="s">
        <v>220</v>
      </c>
      <c r="B115" s="242" t="s">
        <v>113</v>
      </c>
      <c r="C115" s="277"/>
      <c r="D115" s="244">
        <v>5.0</v>
      </c>
      <c r="E115" s="245">
        <v>0.89</v>
      </c>
      <c r="F115" s="246">
        <v>2200.0</v>
      </c>
      <c r="G115" s="330" t="str">
        <f>F115-F115*'Форма заказа|Summary of order'!$D$16</f>
        <v>  2,200.00 ₽ </v>
      </c>
      <c r="H115" s="248"/>
      <c r="I115" s="301" t="str">
        <f>ROUNDUP(F115/'Форма заказа|Summary of order'!$E$18,0)</f>
        <v> €  30 </v>
      </c>
      <c r="J115" s="136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4"/>
      <c r="W115" s="250" t="str">
        <f t="shared" si="50"/>
        <v>0</v>
      </c>
      <c r="X115" s="244" t="str">
        <f t="shared" si="51"/>
        <v>0</v>
      </c>
      <c r="Y115" s="244" t="str">
        <f t="shared" si="52"/>
        <v>0</v>
      </c>
      <c r="Z115" s="251" t="str">
        <f t="shared" si="53"/>
        <v>  -   ₽ </v>
      </c>
      <c r="AA115" s="252" t="str">
        <f t="shared" si="54"/>
        <v>  - € </v>
      </c>
      <c r="AB115" s="238">
        <v>0.0</v>
      </c>
      <c r="AC115" s="253" t="str">
        <f t="shared" si="16"/>
        <v>0</v>
      </c>
      <c r="AD115" s="254">
        <v>15.0</v>
      </c>
      <c r="AE115" s="253" t="str">
        <f t="shared" si="55"/>
        <v>0</v>
      </c>
    </row>
    <row r="116" ht="74.25" customHeight="1">
      <c r="A116" s="148" t="s">
        <v>221</v>
      </c>
      <c r="B116" s="278" t="s">
        <v>111</v>
      </c>
      <c r="C116" s="277"/>
      <c r="D116" s="138">
        <v>6.0</v>
      </c>
      <c r="E116" s="280">
        <v>12.31</v>
      </c>
      <c r="F116" s="139">
        <v>5700.0</v>
      </c>
      <c r="G116" s="247" t="str">
        <f>F116-F116*'Форма заказа|Summary of order'!$D$16</f>
        <v>  5,700.00 ₽ </v>
      </c>
      <c r="H116" s="281" t="str">
        <f>F116*1.2-F116*1.2*'Форма заказа|Summary of order'!$D$16</f>
        <v>  6,840.00 ₽ </v>
      </c>
      <c r="I116" s="175" t="str">
        <f>ROUNDUP(F116/'Форма заказа|Summary of order'!$E$18,0)</f>
        <v> €  76 </v>
      </c>
      <c r="J116" s="136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4"/>
      <c r="W116" s="282" t="str">
        <f t="shared" si="50"/>
        <v>0</v>
      </c>
      <c r="X116" s="138" t="str">
        <f t="shared" si="51"/>
        <v>0</v>
      </c>
      <c r="Y116" s="138" t="str">
        <f t="shared" si="52"/>
        <v>0</v>
      </c>
      <c r="Z116" s="237" t="str">
        <f t="shared" si="53"/>
        <v>  -   ₽ </v>
      </c>
      <c r="AA116" s="176" t="str">
        <f t="shared" si="54"/>
        <v>  - € </v>
      </c>
      <c r="AB116" s="238">
        <v>6.0</v>
      </c>
      <c r="AC116" s="239" t="str">
        <f t="shared" si="16"/>
        <v>0</v>
      </c>
      <c r="AD116" s="240">
        <v>6.0</v>
      </c>
      <c r="AE116" s="239" t="str">
        <f t="shared" si="55"/>
        <v>0</v>
      </c>
    </row>
    <row r="117" ht="74.25" customHeight="1">
      <c r="A117" s="276" t="s">
        <v>222</v>
      </c>
      <c r="B117" s="242" t="s">
        <v>113</v>
      </c>
      <c r="C117" s="277"/>
      <c r="D117" s="244">
        <v>6.0</v>
      </c>
      <c r="E117" s="245">
        <v>6.97</v>
      </c>
      <c r="F117" s="246">
        <v>9200.0</v>
      </c>
      <c r="G117" s="330" t="str">
        <f>F117-F117*'Форма заказа|Summary of order'!$D$16</f>
        <v>  9,200.00 ₽ </v>
      </c>
      <c r="H117" s="248"/>
      <c r="I117" s="301" t="str">
        <f>ROUNDUP(F117/'Форма заказа|Summary of order'!$E$18,0)</f>
        <v> €  123 </v>
      </c>
      <c r="J117" s="136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4"/>
      <c r="W117" s="250" t="str">
        <f t="shared" si="50"/>
        <v>0</v>
      </c>
      <c r="X117" s="244" t="str">
        <f t="shared" si="51"/>
        <v>0</v>
      </c>
      <c r="Y117" s="244" t="str">
        <f t="shared" si="52"/>
        <v>0</v>
      </c>
      <c r="Z117" s="251" t="str">
        <f t="shared" si="53"/>
        <v>  -   ₽ </v>
      </c>
      <c r="AA117" s="252" t="str">
        <f t="shared" si="54"/>
        <v>  - € </v>
      </c>
      <c r="AB117" s="238">
        <v>0.0</v>
      </c>
      <c r="AC117" s="253" t="str">
        <f t="shared" si="16"/>
        <v>0</v>
      </c>
      <c r="AD117" s="254">
        <v>12.0</v>
      </c>
      <c r="AE117" s="253" t="str">
        <f t="shared" si="55"/>
        <v>0</v>
      </c>
    </row>
    <row r="118" ht="74.25" customHeight="1">
      <c r="A118" s="148" t="s">
        <v>223</v>
      </c>
      <c r="B118" s="278" t="s">
        <v>111</v>
      </c>
      <c r="C118" s="277"/>
      <c r="D118" s="138">
        <v>7.0</v>
      </c>
      <c r="E118" s="280">
        <v>1.4</v>
      </c>
      <c r="F118" s="139">
        <v>1800.0</v>
      </c>
      <c r="G118" s="247" t="str">
        <f>F118-F118*'Форма заказа|Summary of order'!$D$16</f>
        <v>  1,800.00 ₽ </v>
      </c>
      <c r="H118" s="281" t="str">
        <f>F118*1.2-F118*1.2*'Форма заказа|Summary of order'!$D$16</f>
        <v>  2,160.00 ₽ </v>
      </c>
      <c r="I118" s="175" t="str">
        <f>ROUNDUP(F118/'Форма заказа|Summary of order'!$E$18,0)</f>
        <v> €  24 </v>
      </c>
      <c r="J118" s="136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4"/>
      <c r="W118" s="282" t="str">
        <f t="shared" si="50"/>
        <v>0</v>
      </c>
      <c r="X118" s="138" t="str">
        <f t="shared" si="51"/>
        <v>0</v>
      </c>
      <c r="Y118" s="138" t="str">
        <f t="shared" si="52"/>
        <v>0</v>
      </c>
      <c r="Z118" s="237" t="str">
        <f t="shared" si="53"/>
        <v>  -   ₽ </v>
      </c>
      <c r="AA118" s="176" t="str">
        <f t="shared" si="54"/>
        <v>  - € </v>
      </c>
      <c r="AB118" s="238" t="str">
        <f t="shared" ref="AB118:AB119" si="58">1*D118</f>
        <v>7</v>
      </c>
      <c r="AC118" s="239" t="str">
        <f t="shared" si="16"/>
        <v>0</v>
      </c>
      <c r="AD118" s="240" t="str">
        <f>1*D118</f>
        <v>7</v>
      </c>
      <c r="AE118" s="239" t="str">
        <f t="shared" si="55"/>
        <v>0</v>
      </c>
    </row>
    <row r="119" ht="74.25" customHeight="1">
      <c r="A119" s="276" t="s">
        <v>224</v>
      </c>
      <c r="B119" s="354" t="s">
        <v>113</v>
      </c>
      <c r="C119" s="313"/>
      <c r="D119" s="335">
        <v>7.0</v>
      </c>
      <c r="E119" s="355">
        <v>0.56</v>
      </c>
      <c r="F119" s="356">
        <v>2100.0</v>
      </c>
      <c r="G119" s="357" t="str">
        <f>F119-F119*'Форма заказа|Summary of order'!$D$16</f>
        <v>  2,100.00 ₽ </v>
      </c>
      <c r="H119" s="358"/>
      <c r="I119" s="359" t="str">
        <f>ROUNDUP(F119/'Форма заказа|Summary of order'!$E$18,0)</f>
        <v> €  28 </v>
      </c>
      <c r="J119" s="136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4"/>
      <c r="W119" s="334" t="str">
        <f t="shared" si="50"/>
        <v>0</v>
      </c>
      <c r="X119" s="335" t="str">
        <f t="shared" si="51"/>
        <v>0</v>
      </c>
      <c r="Y119" s="335" t="str">
        <f t="shared" si="52"/>
        <v>0</v>
      </c>
      <c r="Z119" s="360" t="str">
        <f t="shared" si="53"/>
        <v>  -   ₽ </v>
      </c>
      <c r="AA119" s="361" t="str">
        <f t="shared" si="54"/>
        <v>  - € </v>
      </c>
      <c r="AB119" s="238" t="str">
        <f t="shared" si="58"/>
        <v>7</v>
      </c>
      <c r="AC119" s="362" t="str">
        <f t="shared" si="16"/>
        <v>0</v>
      </c>
      <c r="AD119" s="363">
        <v>7.0</v>
      </c>
      <c r="AE119" s="362" t="str">
        <f t="shared" si="55"/>
        <v>0</v>
      </c>
    </row>
    <row r="120" ht="106.5" customHeight="1">
      <c r="A120" s="276" t="s">
        <v>225</v>
      </c>
      <c r="B120" s="312" t="s">
        <v>113</v>
      </c>
      <c r="C120" s="364"/>
      <c r="D120" s="335">
        <v>2.0</v>
      </c>
      <c r="E120" s="355">
        <v>3.6</v>
      </c>
      <c r="F120" s="356">
        <v>7300.0</v>
      </c>
      <c r="G120" s="347" t="str">
        <f>F120-F120*'Форма заказа|Summary of order'!$D$16</f>
        <v>  7,300.00 ₽ </v>
      </c>
      <c r="H120" s="317" t="str">
        <f>F120*1.2-F120*1.2*'Форма заказа|Summary of order'!$D$16</f>
        <v>  8,760.00 ₽ </v>
      </c>
      <c r="I120" s="359" t="str">
        <f>ROUNDUP(F120/'Форма заказа|Summary of order'!$E$18,0)</f>
        <v> €  98 </v>
      </c>
      <c r="J120" s="136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4"/>
      <c r="W120" s="319" t="str">
        <f t="shared" si="50"/>
        <v>0</v>
      </c>
      <c r="X120" s="314" t="str">
        <f t="shared" si="51"/>
        <v>0</v>
      </c>
      <c r="Y120" s="314" t="str">
        <f t="shared" si="52"/>
        <v>0</v>
      </c>
      <c r="Z120" s="348" t="str">
        <f>SUM(J120:S120)*F120+SUM(T120:V120)*F120*1.2</f>
        <v>  -   ₽ </v>
      </c>
      <c r="AA120" s="349" t="str">
        <f>SUM(J120:S120)*I120+SUM(T120:V120)*I120*1.2</f>
        <v>  - € </v>
      </c>
      <c r="AB120" s="238"/>
      <c r="AC120" s="350">
        <v>0.0</v>
      </c>
      <c r="AD120" s="351"/>
      <c r="AE120" s="350">
        <v>0.0</v>
      </c>
    </row>
    <row r="121">
      <c r="A121" s="365" t="s">
        <v>226</v>
      </c>
      <c r="B121" s="366"/>
      <c r="C121" s="340"/>
      <c r="D121" s="367"/>
      <c r="E121" s="368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9"/>
      <c r="U121" s="367"/>
      <c r="V121" s="370"/>
      <c r="W121" s="367"/>
      <c r="X121" s="367"/>
      <c r="Y121" s="367"/>
      <c r="Z121" s="367"/>
      <c r="AA121" s="367"/>
      <c r="AB121" s="367"/>
      <c r="AC121" s="367" t="str">
        <f t="shared" ref="AC121:AC191" si="59">AB121*Y121</f>
        <v>0</v>
      </c>
      <c r="AD121" s="367"/>
      <c r="AE121" s="370"/>
    </row>
    <row r="122" ht="51.75" customHeight="1">
      <c r="A122" s="126" t="s">
        <v>227</v>
      </c>
      <c r="B122" s="255" t="s">
        <v>111</v>
      </c>
      <c r="C122" s="323"/>
      <c r="D122" s="123">
        <v>8.0</v>
      </c>
      <c r="E122" s="371">
        <v>2.39</v>
      </c>
      <c r="F122" s="165">
        <v>2500.0</v>
      </c>
      <c r="G122" s="258" t="str">
        <f>F122-F122*'Форма заказа|Summary of order'!$D$16</f>
        <v>  2,500.00 ₽ </v>
      </c>
      <c r="H122" s="259" t="str">
        <f>F122*1.2-F122*1.2*'Форма заказа|Summary of order'!$D$16</f>
        <v>  3,000.00 ₽ </v>
      </c>
      <c r="I122" s="168" t="str">
        <f>ROUNDUP(F122/'Форма заказа|Summary of order'!$E$18,0)</f>
        <v> €  34 </v>
      </c>
      <c r="J122" s="136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4"/>
      <c r="W122" s="112" t="str">
        <f t="shared" ref="W122:W127" si="60">E122*Y122</f>
        <v>0</v>
      </c>
      <c r="X122" s="123" t="str">
        <f t="shared" ref="X122:X127" si="61">Y122*D122</f>
        <v>0</v>
      </c>
      <c r="Y122" s="123" t="str">
        <f t="shared" ref="Y122:Y127" si="62">SUM(J122:V122)</f>
        <v>0</v>
      </c>
      <c r="Z122" s="124" t="str">
        <f t="shared" ref="Z122:Z127" si="63">SUM(J122:V122)*F122</f>
        <v>  -   ₽ </v>
      </c>
      <c r="AA122" s="174" t="str">
        <f t="shared" ref="AA122:AA127" si="64">SUM(J122:V122)*I122</f>
        <v>  - € </v>
      </c>
      <c r="AB122" s="238">
        <v>0.0</v>
      </c>
      <c r="AC122" s="372" t="str">
        <f t="shared" si="59"/>
        <v>0</v>
      </c>
      <c r="AD122" s="373" t="str">
        <f t="shared" ref="AD122:AD125" si="65">2*4+3*4</f>
        <v>20</v>
      </c>
      <c r="AE122" s="374" t="str">
        <f t="shared" ref="AE122:AE127" si="66">Y122*AD122</f>
        <v>0</v>
      </c>
    </row>
    <row r="123" ht="51.75" customHeight="1">
      <c r="A123" s="241" t="s">
        <v>228</v>
      </c>
      <c r="B123" s="242" t="s">
        <v>113</v>
      </c>
      <c r="C123" s="375"/>
      <c r="D123" s="244">
        <v>8.0</v>
      </c>
      <c r="E123" s="245" t="str">
        <f>0.221+0.182+0.116+0.105+0.231+0.247+0.119+0.132</f>
        <v>1.35</v>
      </c>
      <c r="F123" s="246">
        <v>3500.0</v>
      </c>
      <c r="G123" s="330" t="str">
        <f>F123-F123*'Форма заказа|Summary of order'!$D$16</f>
        <v>  3,500.00 ₽ </v>
      </c>
      <c r="H123" s="248"/>
      <c r="I123" s="301" t="str">
        <f>ROUNDUP(F123/'Форма заказа|Summary of order'!$E$18,0)</f>
        <v> €  47 </v>
      </c>
      <c r="J123" s="136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4"/>
      <c r="W123" s="250" t="str">
        <f t="shared" si="60"/>
        <v>0</v>
      </c>
      <c r="X123" s="244" t="str">
        <f t="shared" si="61"/>
        <v>0</v>
      </c>
      <c r="Y123" s="244" t="str">
        <f t="shared" si="62"/>
        <v>0</v>
      </c>
      <c r="Z123" s="251" t="str">
        <f t="shared" si="63"/>
        <v>  -   ₽ </v>
      </c>
      <c r="AA123" s="252" t="str">
        <f t="shared" si="64"/>
        <v>  - € </v>
      </c>
      <c r="AB123" s="376">
        <v>0.0</v>
      </c>
      <c r="AC123" s="377" t="str">
        <f t="shared" si="59"/>
        <v>0</v>
      </c>
      <c r="AD123" s="254" t="str">
        <f t="shared" si="65"/>
        <v>20</v>
      </c>
      <c r="AE123" s="378" t="str">
        <f t="shared" si="66"/>
        <v>0</v>
      </c>
    </row>
    <row r="124" ht="51.75" customHeight="1">
      <c r="A124" s="148" t="s">
        <v>229</v>
      </c>
      <c r="B124" s="278" t="s">
        <v>111</v>
      </c>
      <c r="C124" s="277"/>
      <c r="D124" s="138">
        <v>4.0</v>
      </c>
      <c r="E124" s="280">
        <v>3.45</v>
      </c>
      <c r="F124" s="139">
        <v>2700.0</v>
      </c>
      <c r="G124" s="247" t="str">
        <f>F124-F124*'Форма заказа|Summary of order'!$D$16</f>
        <v>  2,700.00 ₽ </v>
      </c>
      <c r="H124" s="281" t="str">
        <f>F124*1.2-F124*1.2*'Форма заказа|Summary of order'!$D$16</f>
        <v>  3,240.00 ₽ </v>
      </c>
      <c r="I124" s="175" t="str">
        <f>ROUNDUP(F124/'Форма заказа|Summary of order'!$E$18,0)</f>
        <v> €  36 </v>
      </c>
      <c r="J124" s="136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4"/>
      <c r="W124" s="282" t="str">
        <f t="shared" si="60"/>
        <v>0</v>
      </c>
      <c r="X124" s="138" t="str">
        <f t="shared" si="61"/>
        <v>0</v>
      </c>
      <c r="Y124" s="138" t="str">
        <f t="shared" si="62"/>
        <v>0</v>
      </c>
      <c r="Z124" s="237" t="str">
        <f t="shared" si="63"/>
        <v>  -   ₽ </v>
      </c>
      <c r="AA124" s="176" t="str">
        <f t="shared" si="64"/>
        <v>  - € </v>
      </c>
      <c r="AB124" s="238">
        <v>0.0</v>
      </c>
      <c r="AC124" s="377" t="str">
        <f t="shared" si="59"/>
        <v>0</v>
      </c>
      <c r="AD124" s="254" t="str">
        <f t="shared" si="65"/>
        <v>20</v>
      </c>
      <c r="AE124" s="378" t="str">
        <f t="shared" si="66"/>
        <v>0</v>
      </c>
    </row>
    <row r="125" ht="51.75" customHeight="1">
      <c r="A125" s="241" t="s">
        <v>230</v>
      </c>
      <c r="B125" s="242" t="s">
        <v>113</v>
      </c>
      <c r="C125" s="375"/>
      <c r="D125" s="244">
        <v>4.0</v>
      </c>
      <c r="E125" s="245">
        <v>1.97</v>
      </c>
      <c r="F125" s="246">
        <v>3501.0</v>
      </c>
      <c r="G125" s="330" t="str">
        <f>F125-F125*'Форма заказа|Summary of order'!$D$16</f>
        <v>  3,501.00 ₽ </v>
      </c>
      <c r="H125" s="248"/>
      <c r="I125" s="301" t="str">
        <f>ROUNDUP(F125/'Форма заказа|Summary of order'!$E$18,0)</f>
        <v> €  47 </v>
      </c>
      <c r="J125" s="136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4"/>
      <c r="W125" s="250" t="str">
        <f t="shared" si="60"/>
        <v>0</v>
      </c>
      <c r="X125" s="244" t="str">
        <f t="shared" si="61"/>
        <v>0</v>
      </c>
      <c r="Y125" s="244" t="str">
        <f t="shared" si="62"/>
        <v>0</v>
      </c>
      <c r="Z125" s="251" t="str">
        <f t="shared" si="63"/>
        <v>  -   ₽ </v>
      </c>
      <c r="AA125" s="252" t="str">
        <f t="shared" si="64"/>
        <v>  - € </v>
      </c>
      <c r="AB125" s="376">
        <v>1.0</v>
      </c>
      <c r="AC125" s="377" t="str">
        <f t="shared" si="59"/>
        <v>0</v>
      </c>
      <c r="AD125" s="254" t="str">
        <f t="shared" si="65"/>
        <v>20</v>
      </c>
      <c r="AE125" s="378" t="str">
        <f t="shared" si="66"/>
        <v>0</v>
      </c>
    </row>
    <row r="126" ht="51.75" customHeight="1">
      <c r="A126" s="148" t="s">
        <v>231</v>
      </c>
      <c r="B126" s="278" t="s">
        <v>111</v>
      </c>
      <c r="C126" s="277"/>
      <c r="D126" s="138">
        <v>4.0</v>
      </c>
      <c r="E126" s="280">
        <v>4.55</v>
      </c>
      <c r="F126" s="139">
        <v>3300.0</v>
      </c>
      <c r="G126" s="247" t="str">
        <f>F126-F126*'Форма заказа|Summary of order'!$D$16</f>
        <v>  3,300.00 ₽ </v>
      </c>
      <c r="H126" s="281" t="str">
        <f>F126*1.2-F126*1.2*'Форма заказа|Summary of order'!$D$16</f>
        <v>  3,960.00 ₽ </v>
      </c>
      <c r="I126" s="175" t="str">
        <f>ROUNDUP(F126/'Форма заказа|Summary of order'!$E$18,0)</f>
        <v> €  44 </v>
      </c>
      <c r="J126" s="136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4"/>
      <c r="W126" s="282" t="str">
        <f t="shared" si="60"/>
        <v>0</v>
      </c>
      <c r="X126" s="138" t="str">
        <f t="shared" si="61"/>
        <v>0</v>
      </c>
      <c r="Y126" s="138" t="str">
        <f t="shared" si="62"/>
        <v>0</v>
      </c>
      <c r="Z126" s="237" t="str">
        <f t="shared" si="63"/>
        <v>  -   ₽ </v>
      </c>
      <c r="AA126" s="176" t="str">
        <f t="shared" si="64"/>
        <v>  - € </v>
      </c>
      <c r="AB126" s="238">
        <v>0.0</v>
      </c>
      <c r="AC126" s="377" t="str">
        <f t="shared" si="59"/>
        <v>0</v>
      </c>
      <c r="AD126" s="254">
        <v>20.0</v>
      </c>
      <c r="AE126" s="378" t="str">
        <f t="shared" si="66"/>
        <v>0</v>
      </c>
    </row>
    <row r="127" ht="51.75" customHeight="1">
      <c r="A127" s="379" t="s">
        <v>232</v>
      </c>
      <c r="B127" s="354" t="s">
        <v>113</v>
      </c>
      <c r="C127" s="380"/>
      <c r="D127" s="335">
        <v>4.0</v>
      </c>
      <c r="E127" s="355" t="str">
        <f>0.894+0.419+0.94+0.412</f>
        <v>2.67</v>
      </c>
      <c r="F127" s="356">
        <v>5300.0</v>
      </c>
      <c r="G127" s="357" t="str">
        <f>F127-F127*'Форма заказа|Summary of order'!$D$16</f>
        <v>  5,300.00 ₽ </v>
      </c>
      <c r="H127" s="358"/>
      <c r="I127" s="359" t="str">
        <f>ROUNDUP(F127/'Форма заказа|Summary of order'!$E$18,0)</f>
        <v> €  71 </v>
      </c>
      <c r="J127" s="136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4"/>
      <c r="W127" s="334" t="str">
        <f t="shared" si="60"/>
        <v>0</v>
      </c>
      <c r="X127" s="335" t="str">
        <f t="shared" si="61"/>
        <v>0</v>
      </c>
      <c r="Y127" s="335" t="str">
        <f t="shared" si="62"/>
        <v>0</v>
      </c>
      <c r="Z127" s="360" t="str">
        <f t="shared" si="63"/>
        <v>  -   ₽ </v>
      </c>
      <c r="AA127" s="361" t="str">
        <f t="shared" si="64"/>
        <v>  - € </v>
      </c>
      <c r="AB127" s="381">
        <v>0.0</v>
      </c>
      <c r="AC127" s="382" t="str">
        <f t="shared" si="59"/>
        <v>0</v>
      </c>
      <c r="AD127" s="363">
        <v>20.0</v>
      </c>
      <c r="AE127" s="383" t="str">
        <f t="shared" si="66"/>
        <v>0</v>
      </c>
    </row>
    <row r="128">
      <c r="A128" s="365" t="s">
        <v>233</v>
      </c>
      <c r="B128" s="365"/>
      <c r="C128" s="384"/>
      <c r="D128" s="385"/>
      <c r="E128" s="386"/>
      <c r="F128" s="385"/>
      <c r="G128" s="385"/>
      <c r="H128" s="385"/>
      <c r="I128" s="385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9"/>
      <c r="U128" s="367"/>
      <c r="V128" s="370"/>
      <c r="W128" s="367"/>
      <c r="X128" s="367"/>
      <c r="Y128" s="367"/>
      <c r="Z128" s="367"/>
      <c r="AA128" s="367"/>
      <c r="AB128" s="367"/>
      <c r="AC128" s="367" t="str">
        <f t="shared" si="59"/>
        <v>0</v>
      </c>
      <c r="AD128" s="367"/>
      <c r="AE128" s="367"/>
    </row>
    <row r="129" ht="63.0" customHeight="1">
      <c r="A129" s="115" t="s">
        <v>234</v>
      </c>
      <c r="B129" s="230" t="s">
        <v>111</v>
      </c>
      <c r="C129" s="320"/>
      <c r="D129" s="128">
        <v>8.0</v>
      </c>
      <c r="E129" s="128">
        <v>0.41</v>
      </c>
      <c r="F129" s="129">
        <v>600.0</v>
      </c>
      <c r="G129" s="332" t="str">
        <f>F129-F129*'Форма заказа|Summary of order'!$D$16</f>
        <v>  600.00 ₽ </v>
      </c>
      <c r="H129" s="332" t="str">
        <f>F129*1.2-F129*1.2*'Форма заказа|Summary of order'!$D$16</f>
        <v>  720.00 ₽ </v>
      </c>
      <c r="I129" s="298" t="str">
        <f>ROUNDUP(F129/'Форма заказа|Summary of order'!$E$18,0)</f>
        <v> €  8 </v>
      </c>
      <c r="J129" s="136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4"/>
      <c r="W129" s="133" t="str">
        <f t="shared" ref="W129:W132" si="67">E129*Y129</f>
        <v>0</v>
      </c>
      <c r="X129" s="128" t="str">
        <f t="shared" ref="X129:X132" si="68">Y129*D129</f>
        <v>0</v>
      </c>
      <c r="Y129" s="128" t="str">
        <f t="shared" ref="Y129:Y132" si="69">SUM(J129:V129)</f>
        <v>0</v>
      </c>
      <c r="Z129" s="124" t="str">
        <f t="shared" ref="Z129:Z132" si="70">SUM(J129:V129)*F129</f>
        <v>  -   ₽ </v>
      </c>
      <c r="AA129" s="387" t="str">
        <f t="shared" ref="AA129:AA132" si="71">SUM(J129:S129)*I129+SUM(T129:V129)*I129*1.2</f>
        <v>  - € </v>
      </c>
      <c r="AB129" s="381">
        <v>0.0</v>
      </c>
      <c r="AC129" s="382" t="str">
        <f t="shared" si="59"/>
        <v>0</v>
      </c>
      <c r="AD129" s="363">
        <v>16.0</v>
      </c>
      <c r="AE129" s="383" t="str">
        <f t="shared" ref="AE129:AE132" si="72">Y129*AD129</f>
        <v>0</v>
      </c>
    </row>
    <row r="130" ht="63.0" customHeight="1">
      <c r="A130" s="276" t="s">
        <v>235</v>
      </c>
      <c r="B130" s="388" t="s">
        <v>113</v>
      </c>
      <c r="C130" s="323"/>
      <c r="D130" s="250">
        <v>8.0</v>
      </c>
      <c r="E130" s="245">
        <v>0.25</v>
      </c>
      <c r="F130" s="246">
        <v>900.0</v>
      </c>
      <c r="G130" s="330" t="str">
        <f>F130-F130*'Форма заказа|Summary of order'!$D$16</f>
        <v>  900.00 ₽ </v>
      </c>
      <c r="H130" s="248" t="str">
        <f>F130*1.2-F130*1.2*'Форма заказа|Summary of order'!$D$16</f>
        <v>  1,080.00 ₽ </v>
      </c>
      <c r="I130" s="249" t="str">
        <f>ROUNDUP(F130/'Форма заказа|Summary of order'!$E$18,0)</f>
        <v> €  12 </v>
      </c>
      <c r="J130" s="136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4"/>
      <c r="W130" s="250" t="str">
        <f t="shared" si="67"/>
        <v>0</v>
      </c>
      <c r="X130" s="244" t="str">
        <f t="shared" si="68"/>
        <v>0</v>
      </c>
      <c r="Y130" s="244" t="str">
        <f t="shared" si="69"/>
        <v>0</v>
      </c>
      <c r="Z130" s="251" t="str">
        <f t="shared" si="70"/>
        <v>  -   ₽ </v>
      </c>
      <c r="AA130" s="252" t="str">
        <f t="shared" si="71"/>
        <v>  - € </v>
      </c>
      <c r="AB130" s="238">
        <v>0.0</v>
      </c>
      <c r="AC130" s="253" t="str">
        <f t="shared" si="59"/>
        <v>0</v>
      </c>
      <c r="AD130" s="254">
        <v>16.0</v>
      </c>
      <c r="AE130" s="253" t="str">
        <f t="shared" si="72"/>
        <v>0</v>
      </c>
    </row>
    <row r="131" ht="63.0" customHeight="1">
      <c r="A131" s="136" t="s">
        <v>236</v>
      </c>
      <c r="B131" s="278" t="s">
        <v>111</v>
      </c>
      <c r="C131" s="277"/>
      <c r="D131" s="138">
        <v>12.0</v>
      </c>
      <c r="E131" s="138">
        <v>0.64</v>
      </c>
      <c r="F131" s="139">
        <v>1000.0</v>
      </c>
      <c r="G131" s="336" t="str">
        <f>F131-F131*'Форма заказа|Summary of order'!$D$16</f>
        <v>  1,000.00 ₽ </v>
      </c>
      <c r="H131" s="336" t="str">
        <f>F131*1.2-F131*1.2*'Форма заказа|Summary of order'!$D$16</f>
        <v>  1,200.00 ₽ </v>
      </c>
      <c r="I131" s="175" t="str">
        <f>ROUNDUP(F131/'Форма заказа|Summary of order'!$E$18,0)</f>
        <v> €  14 </v>
      </c>
      <c r="J131" s="136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4"/>
      <c r="W131" s="145" t="str">
        <f t="shared" si="67"/>
        <v>0</v>
      </c>
      <c r="X131" s="138" t="str">
        <f t="shared" si="68"/>
        <v>0</v>
      </c>
      <c r="Y131" s="138" t="str">
        <f t="shared" si="69"/>
        <v>0</v>
      </c>
      <c r="Z131" s="237" t="str">
        <f t="shared" si="70"/>
        <v>  -   ₽ </v>
      </c>
      <c r="AA131" s="389" t="str">
        <f t="shared" si="71"/>
        <v>  - € </v>
      </c>
      <c r="AB131" s="381">
        <v>12.0</v>
      </c>
      <c r="AC131" s="382" t="str">
        <f t="shared" si="59"/>
        <v>0</v>
      </c>
      <c r="AD131" s="363">
        <v>24.0</v>
      </c>
      <c r="AE131" s="383" t="str">
        <f t="shared" si="72"/>
        <v>0</v>
      </c>
    </row>
    <row r="132" ht="63.0" customHeight="1">
      <c r="A132" s="276" t="s">
        <v>237</v>
      </c>
      <c r="B132" s="388" t="s">
        <v>113</v>
      </c>
      <c r="C132" s="323"/>
      <c r="D132" s="250">
        <v>12.0</v>
      </c>
      <c r="E132" s="245">
        <v>0.38</v>
      </c>
      <c r="F132" s="246">
        <v>1300.0</v>
      </c>
      <c r="G132" s="330" t="str">
        <f>F132-F132*'Форма заказа|Summary of order'!$D$16</f>
        <v>  1,300.00 ₽ </v>
      </c>
      <c r="H132" s="248" t="str">
        <f>F132*1.2-F132*1.2*'Форма заказа|Summary of order'!$D$16</f>
        <v>  1,560.00 ₽ </v>
      </c>
      <c r="I132" s="249" t="str">
        <f>ROUNDUP(F132/'Форма заказа|Summary of order'!$E$18,0)</f>
        <v> €  18 </v>
      </c>
      <c r="J132" s="136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4"/>
      <c r="W132" s="250" t="str">
        <f t="shared" si="67"/>
        <v>0</v>
      </c>
      <c r="X132" s="244" t="str">
        <f t="shared" si="68"/>
        <v>0</v>
      </c>
      <c r="Y132" s="244" t="str">
        <f t="shared" si="69"/>
        <v>0</v>
      </c>
      <c r="Z132" s="251" t="str">
        <f t="shared" si="70"/>
        <v>  -   ₽ </v>
      </c>
      <c r="AA132" s="252" t="str">
        <f t="shared" si="71"/>
        <v>  - € </v>
      </c>
      <c r="AB132" s="238">
        <v>12.0</v>
      </c>
      <c r="AC132" s="253" t="str">
        <f t="shared" si="59"/>
        <v>0</v>
      </c>
      <c r="AD132" s="254">
        <v>24.0</v>
      </c>
      <c r="AE132" s="253" t="str">
        <f t="shared" si="72"/>
        <v>0</v>
      </c>
    </row>
    <row r="133">
      <c r="A133" s="390" t="s">
        <v>238</v>
      </c>
      <c r="B133" s="391"/>
      <c r="C133" s="340"/>
      <c r="D133" s="367"/>
      <c r="E133" s="368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9"/>
      <c r="U133" s="367"/>
      <c r="V133" s="370"/>
      <c r="W133" s="367"/>
      <c r="X133" s="367"/>
      <c r="Y133" s="367"/>
      <c r="Z133" s="367"/>
      <c r="AA133" s="367"/>
      <c r="AB133" s="367"/>
      <c r="AC133" s="367" t="str">
        <f t="shared" si="59"/>
        <v>0</v>
      </c>
      <c r="AD133" s="367"/>
      <c r="AE133" s="370"/>
    </row>
    <row r="134" ht="54.75" customHeight="1">
      <c r="A134" s="109" t="s">
        <v>239</v>
      </c>
      <c r="B134" s="392" t="s">
        <v>111</v>
      </c>
      <c r="C134" s="393"/>
      <c r="D134" s="112">
        <v>10.0</v>
      </c>
      <c r="E134" s="371">
        <v>0.63</v>
      </c>
      <c r="F134" s="165">
        <v>1600.0</v>
      </c>
      <c r="G134" s="258" t="str">
        <f>F134-F134*'Форма заказа|Summary of order'!$D$16</f>
        <v>  1,600.00 ₽ </v>
      </c>
      <c r="H134" s="259" t="str">
        <f>F134*1.2-F134*1.2*'Форма заказа|Summary of order'!$D$16</f>
        <v>  1,920.00 ₽ </v>
      </c>
      <c r="I134" s="113" t="str">
        <f>ROUNDUP(F134/'Форма заказа|Summary of order'!$E$18,0)</f>
        <v> €  22 </v>
      </c>
      <c r="J134" s="136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4"/>
      <c r="W134" s="112" t="str">
        <f t="shared" ref="W134:W141" si="73">E134*Y134</f>
        <v>0</v>
      </c>
      <c r="X134" s="123" t="str">
        <f t="shared" ref="X134:X141" si="74">Y134*D134</f>
        <v>0</v>
      </c>
      <c r="Y134" s="123" t="str">
        <f t="shared" ref="Y134:Y141" si="75">SUM(J134:V134)</f>
        <v>0</v>
      </c>
      <c r="Z134" s="124" t="str">
        <f t="shared" ref="Z134:Z141" si="76">SUM(J134:V134)*F134</f>
        <v>  -   ₽ </v>
      </c>
      <c r="AA134" s="174" t="str">
        <f t="shared" ref="AA134:AA141" si="77">SUM(J134:V134)*I134</f>
        <v>  - € </v>
      </c>
      <c r="AB134" s="238">
        <v>0.0</v>
      </c>
      <c r="AC134" s="394" t="str">
        <f t="shared" si="59"/>
        <v>0</v>
      </c>
      <c r="AD134" s="395">
        <v>20.0</v>
      </c>
      <c r="AE134" s="394" t="str">
        <f t="shared" ref="AE134:AE141" si="78">Y134*AD134</f>
        <v>0</v>
      </c>
    </row>
    <row r="135" ht="54.75" customHeight="1">
      <c r="A135" s="276" t="s">
        <v>240</v>
      </c>
      <c r="B135" s="388" t="s">
        <v>113</v>
      </c>
      <c r="C135" s="323"/>
      <c r="D135" s="250">
        <v>10.0</v>
      </c>
      <c r="E135" s="245">
        <v>0.33</v>
      </c>
      <c r="F135" s="246">
        <v>1800.0</v>
      </c>
      <c r="G135" s="330" t="str">
        <f>F135-F135*'Форма заказа|Summary of order'!$D$16</f>
        <v>  1,800.00 ₽ </v>
      </c>
      <c r="H135" s="248"/>
      <c r="I135" s="249" t="str">
        <f>ROUNDUP(F135/'Форма заказа|Summary of order'!$E$18,0)</f>
        <v> €  24 </v>
      </c>
      <c r="J135" s="136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4"/>
      <c r="W135" s="250" t="str">
        <f t="shared" si="73"/>
        <v>0</v>
      </c>
      <c r="X135" s="244" t="str">
        <f t="shared" si="74"/>
        <v>0</v>
      </c>
      <c r="Y135" s="244" t="str">
        <f t="shared" si="75"/>
        <v>0</v>
      </c>
      <c r="Z135" s="251" t="str">
        <f t="shared" si="76"/>
        <v>  -   ₽ </v>
      </c>
      <c r="AA135" s="252" t="str">
        <f t="shared" si="77"/>
        <v>  - € </v>
      </c>
      <c r="AB135" s="238">
        <v>0.0</v>
      </c>
      <c r="AC135" s="253" t="str">
        <f t="shared" si="59"/>
        <v>0</v>
      </c>
      <c r="AD135" s="254">
        <v>20.0</v>
      </c>
      <c r="AE135" s="253" t="str">
        <f t="shared" si="78"/>
        <v>0</v>
      </c>
    </row>
    <row r="136" ht="54.75" customHeight="1">
      <c r="A136" s="148" t="s">
        <v>241</v>
      </c>
      <c r="B136" s="396" t="s">
        <v>111</v>
      </c>
      <c r="C136" s="313"/>
      <c r="D136" s="282">
        <v>6.0</v>
      </c>
      <c r="E136" s="280">
        <v>1.25</v>
      </c>
      <c r="F136" s="139">
        <v>1700.0</v>
      </c>
      <c r="G136" s="247" t="str">
        <f>F136-F136*'Форма заказа|Summary of order'!$D$16</f>
        <v>  1,700.00 ₽ </v>
      </c>
      <c r="H136" s="281" t="str">
        <f>F136*1.2-F136*1.2*'Форма заказа|Summary of order'!$D$16</f>
        <v>  2,040.00 ₽ </v>
      </c>
      <c r="I136" s="142" t="str">
        <f>ROUNDUP(F136/'Форма заказа|Summary of order'!$E$18,0)</f>
        <v> €  23 </v>
      </c>
      <c r="J136" s="136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4"/>
      <c r="W136" s="250" t="str">
        <f t="shared" si="73"/>
        <v>0</v>
      </c>
      <c r="X136" s="138" t="str">
        <f t="shared" si="74"/>
        <v>0</v>
      </c>
      <c r="Y136" s="138" t="str">
        <f t="shared" si="75"/>
        <v>0</v>
      </c>
      <c r="Z136" s="237" t="str">
        <f t="shared" si="76"/>
        <v>  -   ₽ </v>
      </c>
      <c r="AA136" s="176" t="str">
        <f t="shared" si="77"/>
        <v>  - € </v>
      </c>
      <c r="AB136" s="238">
        <v>0.0</v>
      </c>
      <c r="AC136" s="239" t="str">
        <f t="shared" si="59"/>
        <v>0</v>
      </c>
      <c r="AD136" s="240">
        <v>12.0</v>
      </c>
      <c r="AE136" s="239" t="str">
        <f t="shared" si="78"/>
        <v>0</v>
      </c>
    </row>
    <row r="137" ht="54.75" customHeight="1">
      <c r="A137" s="276" t="s">
        <v>242</v>
      </c>
      <c r="B137" s="388" t="s">
        <v>113</v>
      </c>
      <c r="C137" s="323"/>
      <c r="D137" s="250">
        <v>6.0</v>
      </c>
      <c r="E137" s="245">
        <v>0.65</v>
      </c>
      <c r="F137" s="246">
        <v>2100.0</v>
      </c>
      <c r="G137" s="330" t="str">
        <f>F137-F137*'Форма заказа|Summary of order'!$D$16</f>
        <v>  2,100.00 ₽ </v>
      </c>
      <c r="H137" s="248"/>
      <c r="I137" s="249" t="str">
        <f>ROUNDUP(F137/'Форма заказа|Summary of order'!$E$18,0)</f>
        <v> €  28 </v>
      </c>
      <c r="J137" s="136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4"/>
      <c r="W137" s="250" t="str">
        <f t="shared" si="73"/>
        <v>0</v>
      </c>
      <c r="X137" s="244" t="str">
        <f t="shared" si="74"/>
        <v>0</v>
      </c>
      <c r="Y137" s="244" t="str">
        <f t="shared" si="75"/>
        <v>0</v>
      </c>
      <c r="Z137" s="251" t="str">
        <f t="shared" si="76"/>
        <v>  -   ₽ </v>
      </c>
      <c r="AA137" s="252" t="str">
        <f t="shared" si="77"/>
        <v>  - € </v>
      </c>
      <c r="AB137" s="238">
        <v>0.0</v>
      </c>
      <c r="AC137" s="253" t="str">
        <f t="shared" si="59"/>
        <v>0</v>
      </c>
      <c r="AD137" s="254">
        <v>12.0</v>
      </c>
      <c r="AE137" s="253" t="str">
        <f t="shared" si="78"/>
        <v>0</v>
      </c>
    </row>
    <row r="138" ht="54.75" customHeight="1">
      <c r="A138" s="148" t="s">
        <v>243</v>
      </c>
      <c r="B138" s="396" t="s">
        <v>111</v>
      </c>
      <c r="C138" s="313"/>
      <c r="D138" s="282">
        <v>4.0</v>
      </c>
      <c r="E138" s="280">
        <v>1.11</v>
      </c>
      <c r="F138" s="139">
        <v>1300.0</v>
      </c>
      <c r="G138" s="247" t="str">
        <f>F138-F138*'Форма заказа|Summary of order'!$D$16</f>
        <v>  1,300.00 ₽ </v>
      </c>
      <c r="H138" s="281" t="str">
        <f>F138*1.2-F138*1.2*'Форма заказа|Summary of order'!$D$16</f>
        <v>  1,560.00 ₽ </v>
      </c>
      <c r="I138" s="142" t="str">
        <f>ROUNDUP(F138/'Форма заказа|Summary of order'!$E$18,0)</f>
        <v> €  18 </v>
      </c>
      <c r="J138" s="136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4"/>
      <c r="W138" s="282" t="str">
        <f t="shared" si="73"/>
        <v>0</v>
      </c>
      <c r="X138" s="138" t="str">
        <f t="shared" si="74"/>
        <v>0</v>
      </c>
      <c r="Y138" s="138" t="str">
        <f t="shared" si="75"/>
        <v>0</v>
      </c>
      <c r="Z138" s="237" t="str">
        <f t="shared" si="76"/>
        <v>  -   ₽ </v>
      </c>
      <c r="AA138" s="176" t="str">
        <f t="shared" si="77"/>
        <v>  - € </v>
      </c>
      <c r="AB138" s="238">
        <v>0.0</v>
      </c>
      <c r="AC138" s="239" t="str">
        <f t="shared" si="59"/>
        <v>0</v>
      </c>
      <c r="AD138" s="240">
        <v>8.0</v>
      </c>
      <c r="AE138" s="239" t="str">
        <f t="shared" si="78"/>
        <v>0</v>
      </c>
    </row>
    <row r="139" ht="54.75" customHeight="1">
      <c r="A139" s="276" t="s">
        <v>244</v>
      </c>
      <c r="B139" s="388" t="s">
        <v>113</v>
      </c>
      <c r="C139" s="393"/>
      <c r="D139" s="250">
        <v>4.0</v>
      </c>
      <c r="E139" s="245">
        <v>0.59</v>
      </c>
      <c r="F139" s="246">
        <v>1600.0</v>
      </c>
      <c r="G139" s="330" t="str">
        <f>F139-F139*'Форма заказа|Summary of order'!$D$16</f>
        <v>  1,600.00 ₽ </v>
      </c>
      <c r="H139" s="248"/>
      <c r="I139" s="249" t="str">
        <f>ROUNDUP(F139/'Форма заказа|Summary of order'!$E$18,0)</f>
        <v> €  22 </v>
      </c>
      <c r="J139" s="136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4"/>
      <c r="W139" s="250" t="str">
        <f t="shared" si="73"/>
        <v>0</v>
      </c>
      <c r="X139" s="244" t="str">
        <f t="shared" si="74"/>
        <v>0</v>
      </c>
      <c r="Y139" s="244" t="str">
        <f t="shared" si="75"/>
        <v>0</v>
      </c>
      <c r="Z139" s="251" t="str">
        <f t="shared" si="76"/>
        <v>  -   ₽ </v>
      </c>
      <c r="AA139" s="252" t="str">
        <f t="shared" si="77"/>
        <v>  - € </v>
      </c>
      <c r="AB139" s="238">
        <v>0.0</v>
      </c>
      <c r="AC139" s="253" t="str">
        <f t="shared" si="59"/>
        <v>0</v>
      </c>
      <c r="AD139" s="254">
        <v>8.0</v>
      </c>
      <c r="AE139" s="253" t="str">
        <f t="shared" si="78"/>
        <v>0</v>
      </c>
    </row>
    <row r="140" ht="54.75" customHeight="1">
      <c r="A140" s="148" t="s">
        <v>245</v>
      </c>
      <c r="B140" s="396" t="s">
        <v>111</v>
      </c>
      <c r="C140" s="313"/>
      <c r="D140" s="319">
        <v>5.0</v>
      </c>
      <c r="E140" s="315">
        <v>2.48</v>
      </c>
      <c r="F140" s="316">
        <v>2000.0</v>
      </c>
      <c r="G140" s="347" t="str">
        <f>F140-F140*'Форма заказа|Summary of order'!$D$16</f>
        <v>  2,000.00 ₽ </v>
      </c>
      <c r="H140" s="317" t="str">
        <f>F140*1.2-F140*1.2*'Форма заказа|Summary of order'!$D$16</f>
        <v>  2,400.00 ₽ </v>
      </c>
      <c r="I140" s="142" t="str">
        <f>ROUNDUP(F140/'Форма заказа|Summary of order'!$E$18,0)</f>
        <v> €  27 </v>
      </c>
      <c r="J140" s="136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4"/>
      <c r="W140" s="282" t="str">
        <f t="shared" si="73"/>
        <v>0</v>
      </c>
      <c r="X140" s="138" t="str">
        <f t="shared" si="74"/>
        <v>0</v>
      </c>
      <c r="Y140" s="138" t="str">
        <f t="shared" si="75"/>
        <v>0</v>
      </c>
      <c r="Z140" s="237" t="str">
        <f t="shared" si="76"/>
        <v>  -   ₽ </v>
      </c>
      <c r="AA140" s="176" t="str">
        <f t="shared" si="77"/>
        <v>  - € </v>
      </c>
      <c r="AB140" s="238">
        <v>0.0</v>
      </c>
      <c r="AC140" s="239" t="str">
        <f t="shared" si="59"/>
        <v>0</v>
      </c>
      <c r="AD140" s="240">
        <v>10.0</v>
      </c>
      <c r="AE140" s="239" t="str">
        <f t="shared" si="78"/>
        <v>0</v>
      </c>
    </row>
    <row r="141" ht="54.75" customHeight="1">
      <c r="A141" s="397" t="s">
        <v>246</v>
      </c>
      <c r="B141" s="398" t="s">
        <v>113</v>
      </c>
      <c r="C141" s="393"/>
      <c r="D141" s="334">
        <v>5.0</v>
      </c>
      <c r="E141" s="355">
        <v>1.24</v>
      </c>
      <c r="F141" s="356">
        <v>2800.0</v>
      </c>
      <c r="G141" s="357" t="str">
        <f>F141-F141*'Форма заказа|Summary of order'!$D$16</f>
        <v>  2,800.00 ₽ </v>
      </c>
      <c r="H141" s="358"/>
      <c r="I141" s="399" t="str">
        <f>ROUNDUP(F141/'Форма заказа|Summary of order'!$E$18,0)</f>
        <v> €  38 </v>
      </c>
      <c r="J141" s="136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4"/>
      <c r="W141" s="334" t="str">
        <f t="shared" si="73"/>
        <v>0</v>
      </c>
      <c r="X141" s="335" t="str">
        <f t="shared" si="74"/>
        <v>0</v>
      </c>
      <c r="Y141" s="335" t="str">
        <f t="shared" si="75"/>
        <v>0</v>
      </c>
      <c r="Z141" s="360" t="str">
        <f t="shared" si="76"/>
        <v>  -   ₽ </v>
      </c>
      <c r="AA141" s="361" t="str">
        <f t="shared" si="77"/>
        <v>  - € </v>
      </c>
      <c r="AB141" s="238">
        <v>0.0</v>
      </c>
      <c r="AC141" s="362" t="str">
        <f t="shared" si="59"/>
        <v>0</v>
      </c>
      <c r="AD141" s="363">
        <v>10.0</v>
      </c>
      <c r="AE141" s="362" t="str">
        <f t="shared" si="78"/>
        <v>0</v>
      </c>
    </row>
    <row r="142">
      <c r="A142" s="390" t="s">
        <v>247</v>
      </c>
      <c r="B142" s="391"/>
      <c r="C142" s="340"/>
      <c r="D142" s="367"/>
      <c r="E142" s="368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9"/>
      <c r="U142" s="367"/>
      <c r="V142" s="370"/>
      <c r="W142" s="367"/>
      <c r="X142" s="367"/>
      <c r="Y142" s="367"/>
      <c r="Z142" s="367"/>
      <c r="AA142" s="367"/>
      <c r="AB142" s="367"/>
      <c r="AC142" s="367" t="str">
        <f t="shared" si="59"/>
        <v>0</v>
      </c>
      <c r="AD142" s="400"/>
      <c r="AE142" s="401"/>
    </row>
    <row r="143" ht="54.75" customHeight="1">
      <c r="A143" s="109" t="s">
        <v>248</v>
      </c>
      <c r="B143" s="392" t="s">
        <v>111</v>
      </c>
      <c r="C143" s="329"/>
      <c r="D143" s="112">
        <v>4.0</v>
      </c>
      <c r="E143" s="371">
        <v>1.65</v>
      </c>
      <c r="F143" s="165">
        <v>1800.0</v>
      </c>
      <c r="G143" s="258" t="str">
        <f>F143-F143*'Форма заказа|Summary of order'!$D$16</f>
        <v>  1,800.00 ₽ </v>
      </c>
      <c r="H143" s="259" t="str">
        <f>F143*1.2-F143*1.2*'Форма заказа|Summary of order'!$D$16</f>
        <v>  2,160.00 ₽ </v>
      </c>
      <c r="I143" s="113" t="str">
        <f>ROUNDUP(F143/'Форма заказа|Summary of order'!$E$18,0)</f>
        <v> €  24 </v>
      </c>
      <c r="J143" s="136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4"/>
      <c r="W143" s="112" t="str">
        <f t="shared" ref="W143:W146" si="79">E143*Y143</f>
        <v>0</v>
      </c>
      <c r="X143" s="123" t="str">
        <f t="shared" ref="X143:X146" si="80">Y143*D143</f>
        <v>0</v>
      </c>
      <c r="Y143" s="123" t="str">
        <f t="shared" ref="Y143:Y146" si="81">SUM(J143:V143)</f>
        <v>0</v>
      </c>
      <c r="Z143" s="124" t="str">
        <f t="shared" ref="Z143:Z146" si="82">SUM(J143:V143)*F143</f>
        <v>  -   ₽ </v>
      </c>
      <c r="AA143" s="174" t="str">
        <f t="shared" ref="AA143:AA146" si="83">SUM(J143:V143)*I143</f>
        <v>  - € </v>
      </c>
      <c r="AB143" s="238">
        <v>0.0</v>
      </c>
      <c r="AC143" s="394" t="str">
        <f t="shared" si="59"/>
        <v>0</v>
      </c>
      <c r="AD143" s="395">
        <v>20.0</v>
      </c>
      <c r="AE143" s="394" t="str">
        <f t="shared" ref="AE143:AE146" si="84">Y143*AD143</f>
        <v>0</v>
      </c>
    </row>
    <row r="144" ht="54.75" customHeight="1">
      <c r="A144" s="276" t="s">
        <v>249</v>
      </c>
      <c r="B144" s="388" t="s">
        <v>113</v>
      </c>
      <c r="C144" s="323"/>
      <c r="D144" s="250">
        <v>4.0</v>
      </c>
      <c r="E144" s="245">
        <v>0.89</v>
      </c>
      <c r="F144" s="246">
        <v>2500.0</v>
      </c>
      <c r="G144" s="330" t="str">
        <f>F144-F144*'Форма заказа|Summary of order'!$D$16</f>
        <v>  2,500.00 ₽ </v>
      </c>
      <c r="H144" s="248"/>
      <c r="I144" s="249" t="str">
        <f>ROUNDUP(F144/'Форма заказа|Summary of order'!$E$18,0)</f>
        <v> €  34 </v>
      </c>
      <c r="J144" s="136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4"/>
      <c r="W144" s="250" t="str">
        <f t="shared" si="79"/>
        <v>0</v>
      </c>
      <c r="X144" s="244" t="str">
        <f t="shared" si="80"/>
        <v>0</v>
      </c>
      <c r="Y144" s="244" t="str">
        <f t="shared" si="81"/>
        <v>0</v>
      </c>
      <c r="Z144" s="251" t="str">
        <f t="shared" si="82"/>
        <v>  -   ₽ </v>
      </c>
      <c r="AA144" s="252" t="str">
        <f t="shared" si="83"/>
        <v>  - € </v>
      </c>
      <c r="AB144" s="238">
        <v>0.0</v>
      </c>
      <c r="AC144" s="253" t="str">
        <f t="shared" si="59"/>
        <v>0</v>
      </c>
      <c r="AD144" s="254">
        <v>20.0</v>
      </c>
      <c r="AE144" s="253" t="str">
        <f t="shared" si="84"/>
        <v>0</v>
      </c>
    </row>
    <row r="145" ht="54.75" customHeight="1">
      <c r="A145" s="148" t="s">
        <v>250</v>
      </c>
      <c r="B145" s="396" t="s">
        <v>111</v>
      </c>
      <c r="C145" s="329"/>
      <c r="D145" s="282">
        <v>4.0</v>
      </c>
      <c r="E145" s="280">
        <v>4.45</v>
      </c>
      <c r="F145" s="139">
        <v>3300.0</v>
      </c>
      <c r="G145" s="247" t="str">
        <f>F145-F145*'Форма заказа|Summary of order'!$D$16</f>
        <v>  3,300.00 ₽ </v>
      </c>
      <c r="H145" s="281" t="str">
        <f>F145*1.2-F145*1.2*'Форма заказа|Summary of order'!$D$16</f>
        <v>  3,960.00 ₽ </v>
      </c>
      <c r="I145" s="142" t="str">
        <f>ROUNDUP(F145/'Форма заказа|Summary of order'!$E$18,0)</f>
        <v> €  44 </v>
      </c>
      <c r="J145" s="136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4"/>
      <c r="W145" s="250" t="str">
        <f t="shared" si="79"/>
        <v>0</v>
      </c>
      <c r="X145" s="138" t="str">
        <f t="shared" si="80"/>
        <v>0</v>
      </c>
      <c r="Y145" s="138" t="str">
        <f t="shared" si="81"/>
        <v>0</v>
      </c>
      <c r="Z145" s="237" t="str">
        <f t="shared" si="82"/>
        <v>  -   ₽ </v>
      </c>
      <c r="AA145" s="176" t="str">
        <f t="shared" si="83"/>
        <v>  - € </v>
      </c>
      <c r="AB145" s="238">
        <v>0.0</v>
      </c>
      <c r="AC145" s="239" t="str">
        <f t="shared" si="59"/>
        <v>0</v>
      </c>
      <c r="AD145" s="240">
        <v>12.0</v>
      </c>
      <c r="AE145" s="239" t="str">
        <f t="shared" si="84"/>
        <v>0</v>
      </c>
    </row>
    <row r="146" ht="54.75" customHeight="1">
      <c r="A146" s="276" t="s">
        <v>251</v>
      </c>
      <c r="B146" s="388" t="s">
        <v>113</v>
      </c>
      <c r="C146" s="323"/>
      <c r="D146" s="250">
        <v>4.0</v>
      </c>
      <c r="E146" s="245">
        <v>2.17</v>
      </c>
      <c r="F146" s="246">
        <v>4700.0</v>
      </c>
      <c r="G146" s="330" t="str">
        <f>F146-F146*'Форма заказа|Summary of order'!$D$16</f>
        <v>  4,700.00 ₽ </v>
      </c>
      <c r="H146" s="248"/>
      <c r="I146" s="249" t="str">
        <f>ROUNDUP(F146/'Форма заказа|Summary of order'!$E$18,0)</f>
        <v> €  63 </v>
      </c>
      <c r="J146" s="136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4"/>
      <c r="W146" s="250" t="str">
        <f t="shared" si="79"/>
        <v>0</v>
      </c>
      <c r="X146" s="244" t="str">
        <f t="shared" si="80"/>
        <v>0</v>
      </c>
      <c r="Y146" s="244" t="str">
        <f t="shared" si="81"/>
        <v>0</v>
      </c>
      <c r="Z146" s="251" t="str">
        <f t="shared" si="82"/>
        <v>  -   ₽ </v>
      </c>
      <c r="AA146" s="252" t="str">
        <f t="shared" si="83"/>
        <v>  - € </v>
      </c>
      <c r="AB146" s="238">
        <v>0.0</v>
      </c>
      <c r="AC146" s="253" t="str">
        <f t="shared" si="59"/>
        <v>0</v>
      </c>
      <c r="AD146" s="254">
        <v>12.0</v>
      </c>
      <c r="AE146" s="253" t="str">
        <f t="shared" si="84"/>
        <v>0</v>
      </c>
    </row>
    <row r="147">
      <c r="A147" s="390" t="s">
        <v>252</v>
      </c>
      <c r="B147" s="369"/>
      <c r="C147" s="369"/>
      <c r="D147" s="369"/>
      <c r="E147" s="369"/>
      <c r="F147" s="369"/>
      <c r="G147" s="369"/>
      <c r="H147" s="369"/>
      <c r="I147" s="369"/>
      <c r="J147" s="369"/>
      <c r="K147" s="369"/>
      <c r="L147" s="369"/>
      <c r="M147" s="369"/>
      <c r="N147" s="369"/>
      <c r="O147" s="369"/>
      <c r="P147" s="369"/>
      <c r="Q147" s="369"/>
      <c r="R147" s="369"/>
      <c r="S147" s="369"/>
      <c r="T147" s="369"/>
      <c r="U147" s="369"/>
      <c r="V147" s="402"/>
      <c r="W147" s="367"/>
      <c r="X147" s="369"/>
      <c r="Y147" s="369"/>
      <c r="Z147" s="369"/>
      <c r="AA147" s="369"/>
      <c r="AB147" s="369"/>
      <c r="AC147" s="369" t="str">
        <f t="shared" si="59"/>
        <v>0</v>
      </c>
      <c r="AD147" s="400"/>
      <c r="AE147" s="401"/>
    </row>
    <row r="148" ht="48.0" customHeight="1">
      <c r="A148" s="126" t="s">
        <v>253</v>
      </c>
      <c r="B148" s="230" t="s">
        <v>111</v>
      </c>
      <c r="C148" s="329"/>
      <c r="D148" s="128">
        <v>4.0</v>
      </c>
      <c r="E148" s="297">
        <v>3.27</v>
      </c>
      <c r="F148" s="129">
        <v>2600.0</v>
      </c>
      <c r="G148" s="234" t="str">
        <f>F148-F148*'Форма заказа|Summary of order'!$D$16</f>
        <v>  2,600.00 ₽ </v>
      </c>
      <c r="H148" s="235" t="str">
        <f>F148*1.2-F148*1.2*'Форма заказа|Summary of order'!$D$16</f>
        <v>  3,120.00 ₽ </v>
      </c>
      <c r="I148" s="298" t="str">
        <f>ROUNDUP(F148/'Форма заказа|Summary of order'!$E$18,0)</f>
        <v> €  35 </v>
      </c>
      <c r="J148" s="136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4"/>
      <c r="W148" s="236" t="str">
        <f t="shared" ref="W148:W153" si="85">E148*Y148</f>
        <v>0</v>
      </c>
      <c r="X148" s="128" t="str">
        <f t="shared" ref="X148:X153" si="86">Y148*D148</f>
        <v>0</v>
      </c>
      <c r="Y148" s="128" t="str">
        <f t="shared" ref="Y148:Y153" si="87">SUM(J148:V148)</f>
        <v>0</v>
      </c>
      <c r="Z148" s="237" t="str">
        <f t="shared" ref="Z148:Z153" si="88">SUM(J148:V148)*F148</f>
        <v>  -   ₽ </v>
      </c>
      <c r="AA148" s="176" t="str">
        <f t="shared" ref="AA148:AA153" si="89">SUM(J148:V148)*I148</f>
        <v>  - € </v>
      </c>
      <c r="AB148" s="238">
        <v>0.0</v>
      </c>
      <c r="AC148" s="239" t="str">
        <f t="shared" si="59"/>
        <v>0</v>
      </c>
      <c r="AD148" s="254">
        <v>16.0</v>
      </c>
      <c r="AE148" s="239" t="str">
        <f t="shared" ref="AE148:AE153" si="90">Y148*AD148</f>
        <v>0</v>
      </c>
    </row>
    <row r="149" ht="48.0" customHeight="1">
      <c r="A149" s="276" t="s">
        <v>254</v>
      </c>
      <c r="B149" s="242" t="s">
        <v>113</v>
      </c>
      <c r="C149" s="277"/>
      <c r="D149" s="244">
        <v>4.0</v>
      </c>
      <c r="E149" s="245">
        <v>1.81</v>
      </c>
      <c r="F149" s="246">
        <v>3700.0</v>
      </c>
      <c r="G149" s="330" t="str">
        <f>F149-F149*'Форма заказа|Summary of order'!$D$16</f>
        <v>  3,700.00 ₽ </v>
      </c>
      <c r="H149" s="248"/>
      <c r="I149" s="301" t="str">
        <f>ROUNDUP(F149/'Форма заказа|Summary of order'!$E$18,0)</f>
        <v> €  50 </v>
      </c>
      <c r="J149" s="136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4"/>
      <c r="W149" s="250" t="str">
        <f t="shared" si="85"/>
        <v>0</v>
      </c>
      <c r="X149" s="244" t="str">
        <f t="shared" si="86"/>
        <v>0</v>
      </c>
      <c r="Y149" s="244" t="str">
        <f t="shared" si="87"/>
        <v>0</v>
      </c>
      <c r="Z149" s="251" t="str">
        <f t="shared" si="88"/>
        <v>  -   ₽ </v>
      </c>
      <c r="AA149" s="252" t="str">
        <f t="shared" si="89"/>
        <v>  - € </v>
      </c>
      <c r="AB149" s="238">
        <v>0.0</v>
      </c>
      <c r="AC149" s="253" t="str">
        <f t="shared" si="59"/>
        <v>0</v>
      </c>
      <c r="AD149" s="254">
        <v>16.0</v>
      </c>
      <c r="AE149" s="253" t="str">
        <f t="shared" si="90"/>
        <v>0</v>
      </c>
    </row>
    <row r="150" ht="48.0" customHeight="1">
      <c r="A150" s="148" t="s">
        <v>255</v>
      </c>
      <c r="B150" s="278" t="s">
        <v>111</v>
      </c>
      <c r="C150" s="329"/>
      <c r="D150" s="138">
        <v>4.0</v>
      </c>
      <c r="E150" s="280">
        <v>4.9</v>
      </c>
      <c r="F150" s="139">
        <v>3400.0</v>
      </c>
      <c r="G150" s="247" t="str">
        <f>F150-F150*'Форма заказа|Summary of order'!$D$16</f>
        <v>  3,400.00 ₽ </v>
      </c>
      <c r="H150" s="281" t="str">
        <f>F150*1.2-F150*1.2*'Форма заказа|Summary of order'!$D$16</f>
        <v>  4,080.00 ₽ </v>
      </c>
      <c r="I150" s="175" t="str">
        <f>ROUNDUP(F150/'Форма заказа|Summary of order'!$E$18,0)</f>
        <v> €  46 </v>
      </c>
      <c r="J150" s="136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4"/>
      <c r="W150" s="282" t="str">
        <f t="shared" si="85"/>
        <v>0</v>
      </c>
      <c r="X150" s="138" t="str">
        <f t="shared" si="86"/>
        <v>0</v>
      </c>
      <c r="Y150" s="138" t="str">
        <f t="shared" si="87"/>
        <v>0</v>
      </c>
      <c r="Z150" s="237" t="str">
        <f t="shared" si="88"/>
        <v>  -   ₽ </v>
      </c>
      <c r="AA150" s="176" t="str">
        <f t="shared" si="89"/>
        <v>  - € </v>
      </c>
      <c r="AB150" s="238">
        <v>0.0</v>
      </c>
      <c r="AC150" s="239" t="str">
        <f t="shared" si="59"/>
        <v>0</v>
      </c>
      <c r="AD150" s="254">
        <v>18.0</v>
      </c>
      <c r="AE150" s="239" t="str">
        <f t="shared" si="90"/>
        <v>0</v>
      </c>
    </row>
    <row r="151" ht="48.0" customHeight="1">
      <c r="A151" s="276" t="s">
        <v>256</v>
      </c>
      <c r="B151" s="242" t="s">
        <v>113</v>
      </c>
      <c r="C151" s="277"/>
      <c r="D151" s="244">
        <v>4.0</v>
      </c>
      <c r="E151" s="245">
        <v>2.68</v>
      </c>
      <c r="F151" s="246">
        <v>5300.0</v>
      </c>
      <c r="G151" s="330" t="str">
        <f>F151-F151*'Форма заказа|Summary of order'!$D$16</f>
        <v>  5,300.00 ₽ </v>
      </c>
      <c r="H151" s="248"/>
      <c r="I151" s="301" t="str">
        <f>ROUNDUP(F151/'Форма заказа|Summary of order'!$E$18,0)</f>
        <v> €  71 </v>
      </c>
      <c r="J151" s="136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4"/>
      <c r="W151" s="250" t="str">
        <f t="shared" si="85"/>
        <v>0</v>
      </c>
      <c r="X151" s="244" t="str">
        <f t="shared" si="86"/>
        <v>0</v>
      </c>
      <c r="Y151" s="244" t="str">
        <f t="shared" si="87"/>
        <v>0</v>
      </c>
      <c r="Z151" s="251" t="str">
        <f t="shared" si="88"/>
        <v>  -   ₽ </v>
      </c>
      <c r="AA151" s="252" t="str">
        <f t="shared" si="89"/>
        <v>  - € </v>
      </c>
      <c r="AB151" s="238">
        <v>0.0</v>
      </c>
      <c r="AC151" s="253" t="str">
        <f t="shared" si="59"/>
        <v>0</v>
      </c>
      <c r="AD151" s="254">
        <v>18.0</v>
      </c>
      <c r="AE151" s="253" t="str">
        <f t="shared" si="90"/>
        <v>0</v>
      </c>
    </row>
    <row r="152" ht="48.0" customHeight="1">
      <c r="A152" s="148" t="s">
        <v>257</v>
      </c>
      <c r="B152" s="278" t="s">
        <v>111</v>
      </c>
      <c r="C152" s="329"/>
      <c r="D152" s="138">
        <v>2.0</v>
      </c>
      <c r="E152" s="280">
        <v>4.83</v>
      </c>
      <c r="F152" s="139">
        <v>2900.0</v>
      </c>
      <c r="G152" s="247" t="str">
        <f>F152-F152*'Форма заказа|Summary of order'!$D$16</f>
        <v>  2,900.00 ₽ </v>
      </c>
      <c r="H152" s="281" t="str">
        <f>F152*1.2-F152*1.2*'Форма заказа|Summary of order'!$D$16</f>
        <v>  3,480.00 ₽ </v>
      </c>
      <c r="I152" s="175" t="str">
        <f>ROUNDUP(F152/'Форма заказа|Summary of order'!$E$18,0)</f>
        <v> €  39 </v>
      </c>
      <c r="J152" s="136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4"/>
      <c r="W152" s="282" t="str">
        <f t="shared" si="85"/>
        <v>0</v>
      </c>
      <c r="X152" s="138" t="str">
        <f t="shared" si="86"/>
        <v>0</v>
      </c>
      <c r="Y152" s="138" t="str">
        <f t="shared" si="87"/>
        <v>0</v>
      </c>
      <c r="Z152" s="237" t="str">
        <f t="shared" si="88"/>
        <v>  -   ₽ </v>
      </c>
      <c r="AA152" s="176" t="str">
        <f t="shared" si="89"/>
        <v>  - € </v>
      </c>
      <c r="AB152" s="238">
        <v>0.0</v>
      </c>
      <c r="AC152" s="239" t="str">
        <f t="shared" si="59"/>
        <v>0</v>
      </c>
      <c r="AD152" s="254">
        <v>13.0</v>
      </c>
      <c r="AE152" s="239" t="str">
        <f t="shared" si="90"/>
        <v>0</v>
      </c>
    </row>
    <row r="153" ht="48.0" customHeight="1">
      <c r="A153" s="276" t="s">
        <v>258</v>
      </c>
      <c r="B153" s="242" t="s">
        <v>113</v>
      </c>
      <c r="C153" s="277"/>
      <c r="D153" s="244">
        <v>2.0</v>
      </c>
      <c r="E153" s="245">
        <v>2.64</v>
      </c>
      <c r="F153" s="246">
        <v>5200.0</v>
      </c>
      <c r="G153" s="330" t="str">
        <f>F153-F153*'Форма заказа|Summary of order'!$D$16</f>
        <v>  5,200.00 ₽ </v>
      </c>
      <c r="H153" s="248"/>
      <c r="I153" s="301" t="str">
        <f>ROUNDUP(F153/'Форма заказа|Summary of order'!$E$18,0)</f>
        <v> €  70 </v>
      </c>
      <c r="J153" s="136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4"/>
      <c r="W153" s="250" t="str">
        <f t="shared" si="85"/>
        <v>0</v>
      </c>
      <c r="X153" s="244" t="str">
        <f t="shared" si="86"/>
        <v>0</v>
      </c>
      <c r="Y153" s="244" t="str">
        <f t="shared" si="87"/>
        <v>0</v>
      </c>
      <c r="Z153" s="251" t="str">
        <f t="shared" si="88"/>
        <v>  -   ₽ </v>
      </c>
      <c r="AA153" s="252" t="str">
        <f t="shared" si="89"/>
        <v>  - € </v>
      </c>
      <c r="AB153" s="238">
        <v>0.0</v>
      </c>
      <c r="AC153" s="253" t="str">
        <f t="shared" si="59"/>
        <v>0</v>
      </c>
      <c r="AD153" s="254">
        <v>13.0</v>
      </c>
      <c r="AE153" s="253" t="str">
        <f t="shared" si="90"/>
        <v>0</v>
      </c>
    </row>
    <row r="154">
      <c r="A154" s="403" t="s">
        <v>259</v>
      </c>
      <c r="B154" s="366"/>
      <c r="C154" s="367"/>
      <c r="D154" s="367"/>
      <c r="E154" s="368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9"/>
      <c r="U154" s="367"/>
      <c r="V154" s="370"/>
      <c r="W154" s="367"/>
      <c r="X154" s="367"/>
      <c r="Y154" s="367"/>
      <c r="Z154" s="367"/>
      <c r="AA154" s="367"/>
      <c r="AB154" s="367"/>
      <c r="AC154" s="367" t="str">
        <f t="shared" si="59"/>
        <v>0</v>
      </c>
      <c r="AD154" s="367"/>
      <c r="AE154" s="370"/>
    </row>
    <row r="155" ht="90.0" customHeight="1">
      <c r="A155" s="276" t="s">
        <v>260</v>
      </c>
      <c r="B155" s="322" t="s">
        <v>113</v>
      </c>
      <c r="C155" s="323"/>
      <c r="D155" s="324">
        <v>5.0</v>
      </c>
      <c r="E155" s="325">
        <v>0.7</v>
      </c>
      <c r="F155" s="326">
        <v>1900.0</v>
      </c>
      <c r="G155" s="327" t="str">
        <f>F155-F155*'Форма заказа|Summary of order'!$D$16</f>
        <v>  1,900.00 ₽ </v>
      </c>
      <c r="H155" s="328"/>
      <c r="I155" s="404" t="str">
        <f>ROUNDUP(F155/'Форма заказа|Summary of order'!$E$18,0)</f>
        <v> €  26 </v>
      </c>
      <c r="J155" s="115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22"/>
      <c r="W155" s="405" t="str">
        <f t="shared" ref="W155:W158" si="91">E155*Y155</f>
        <v>0</v>
      </c>
      <c r="X155" s="324" t="str">
        <f t="shared" ref="X155:X158" si="92">Y155*D155</f>
        <v>0</v>
      </c>
      <c r="Y155" s="324" t="str">
        <f t="shared" ref="Y155:Y158" si="93">SUM(J155:V155)</f>
        <v>0</v>
      </c>
      <c r="Z155" s="406" t="str">
        <f t="shared" ref="Z155:Z158" si="94">SUM(J155:V155)*F155</f>
        <v>  -   ₽ </v>
      </c>
      <c r="AA155" s="407" t="str">
        <f t="shared" ref="AA155:AA158" si="95">SUM(J155:V155)*I155</f>
        <v>  - € </v>
      </c>
      <c r="AB155" s="238">
        <v>0.0</v>
      </c>
      <c r="AC155" s="408" t="str">
        <f t="shared" si="59"/>
        <v>0</v>
      </c>
      <c r="AD155" s="373">
        <v>14.0</v>
      </c>
      <c r="AE155" s="408" t="str">
        <f t="shared" ref="AE155:AE158" si="96">Y155*AD155</f>
        <v>0</v>
      </c>
    </row>
    <row r="156" ht="90.0" customHeight="1">
      <c r="A156" s="276" t="s">
        <v>261</v>
      </c>
      <c r="B156" s="242" t="s">
        <v>113</v>
      </c>
      <c r="C156" s="277"/>
      <c r="D156" s="244">
        <v>5.0</v>
      </c>
      <c r="E156" s="245">
        <v>2.35</v>
      </c>
      <c r="F156" s="246">
        <v>5300.0</v>
      </c>
      <c r="G156" s="330" t="str">
        <f>F156-F156*'Форма заказа|Summary of order'!$D$16</f>
        <v>  5,300.00 ₽ </v>
      </c>
      <c r="H156" s="248"/>
      <c r="I156" s="301" t="str">
        <f>ROUNDUP(F156/'Форма заказа|Summary of order'!$E$18,0)</f>
        <v> €  71 </v>
      </c>
      <c r="J156" s="136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4"/>
      <c r="W156" s="250" t="str">
        <f t="shared" si="91"/>
        <v>0</v>
      </c>
      <c r="X156" s="244" t="str">
        <f t="shared" si="92"/>
        <v>0</v>
      </c>
      <c r="Y156" s="244" t="str">
        <f t="shared" si="93"/>
        <v>0</v>
      </c>
      <c r="Z156" s="251" t="str">
        <f t="shared" si="94"/>
        <v>  -   ₽ </v>
      </c>
      <c r="AA156" s="252" t="str">
        <f t="shared" si="95"/>
        <v>  - € </v>
      </c>
      <c r="AB156" s="238">
        <v>0.0</v>
      </c>
      <c r="AC156" s="253" t="str">
        <f t="shared" si="59"/>
        <v>0</v>
      </c>
      <c r="AD156" s="254">
        <v>23.0</v>
      </c>
      <c r="AE156" s="253" t="str">
        <f t="shared" si="96"/>
        <v>0</v>
      </c>
    </row>
    <row r="157" ht="90.0" customHeight="1">
      <c r="A157" s="276" t="s">
        <v>262</v>
      </c>
      <c r="B157" s="242" t="s">
        <v>113</v>
      </c>
      <c r="C157" s="277"/>
      <c r="D157" s="244">
        <v>4.0</v>
      </c>
      <c r="E157" s="245">
        <v>1.86</v>
      </c>
      <c r="F157" s="246">
        <v>4600.0</v>
      </c>
      <c r="G157" s="330" t="str">
        <f>F157-F157*'Форма заказа|Summary of order'!$D$16</f>
        <v>  4,600.00 ₽ </v>
      </c>
      <c r="H157" s="248"/>
      <c r="I157" s="301" t="str">
        <f>ROUNDUP(F157/'Форма заказа|Summary of order'!$E$18,0)</f>
        <v> €  62 </v>
      </c>
      <c r="J157" s="136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4"/>
      <c r="W157" s="250" t="str">
        <f t="shared" si="91"/>
        <v>0</v>
      </c>
      <c r="X157" s="244" t="str">
        <f t="shared" si="92"/>
        <v>0</v>
      </c>
      <c r="Y157" s="244" t="str">
        <f t="shared" si="93"/>
        <v>0</v>
      </c>
      <c r="Z157" s="251" t="str">
        <f t="shared" si="94"/>
        <v>  -   ₽ </v>
      </c>
      <c r="AA157" s="252" t="str">
        <f t="shared" si="95"/>
        <v>  - € </v>
      </c>
      <c r="AB157" s="238">
        <v>0.0</v>
      </c>
      <c r="AC157" s="253" t="str">
        <f t="shared" si="59"/>
        <v>0</v>
      </c>
      <c r="AD157" s="254">
        <v>23.0</v>
      </c>
      <c r="AE157" s="253" t="str">
        <f t="shared" si="96"/>
        <v>0</v>
      </c>
    </row>
    <row r="158" ht="90.0" customHeight="1">
      <c r="A158" s="285" t="s">
        <v>263</v>
      </c>
      <c r="B158" s="261" t="s">
        <v>113</v>
      </c>
      <c r="C158" s="286"/>
      <c r="D158" s="263">
        <v>5.0</v>
      </c>
      <c r="E158" s="264">
        <v>0.48</v>
      </c>
      <c r="F158" s="265">
        <v>1600.0</v>
      </c>
      <c r="G158" s="331" t="str">
        <f>F158-F158*'Форма заказа|Summary of order'!$D$16</f>
        <v>  1,600.00 ₽ </v>
      </c>
      <c r="H158" s="267"/>
      <c r="I158" s="303" t="str">
        <f>ROUNDUP(F158/'Форма заказа|Summary of order'!$E$18,0)</f>
        <v> €  22 </v>
      </c>
      <c r="J158" s="158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60"/>
      <c r="W158" s="409" t="str">
        <f t="shared" si="91"/>
        <v>0</v>
      </c>
      <c r="X158" s="263" t="str">
        <f t="shared" si="92"/>
        <v>0</v>
      </c>
      <c r="Y158" s="263" t="str">
        <f t="shared" si="93"/>
        <v>0</v>
      </c>
      <c r="Z158" s="251" t="str">
        <f t="shared" si="94"/>
        <v>  -   ₽ </v>
      </c>
      <c r="AA158" s="252" t="str">
        <f t="shared" si="95"/>
        <v>  - € </v>
      </c>
      <c r="AB158" s="238">
        <v>0.0</v>
      </c>
      <c r="AC158" s="253" t="str">
        <f t="shared" si="59"/>
        <v>0</v>
      </c>
      <c r="AD158" s="254">
        <v>11.0</v>
      </c>
      <c r="AE158" s="253" t="str">
        <f t="shared" si="96"/>
        <v>0</v>
      </c>
    </row>
    <row r="159">
      <c r="A159" s="410" t="s">
        <v>264</v>
      </c>
      <c r="B159" s="411"/>
      <c r="C159" s="412"/>
      <c r="D159" s="413"/>
      <c r="E159" s="414"/>
      <c r="F159" s="369"/>
      <c r="G159" s="369"/>
      <c r="H159" s="369"/>
      <c r="I159" s="369"/>
      <c r="J159" s="415"/>
      <c r="K159" s="413"/>
      <c r="L159" s="413"/>
      <c r="M159" s="414"/>
      <c r="N159" s="415"/>
      <c r="O159" s="415"/>
      <c r="P159" s="415"/>
      <c r="Q159" s="415"/>
      <c r="R159" s="415"/>
      <c r="S159" s="413"/>
      <c r="T159" s="415"/>
      <c r="U159" s="414"/>
      <c r="V159" s="416"/>
      <c r="W159" s="367"/>
      <c r="X159" s="369"/>
      <c r="Y159" s="369"/>
      <c r="Z159" s="369"/>
      <c r="AA159" s="367"/>
      <c r="AB159" s="413"/>
      <c r="AC159" s="369" t="str">
        <f t="shared" si="59"/>
        <v>0</v>
      </c>
      <c r="AD159" s="400"/>
      <c r="AE159" s="400"/>
    </row>
    <row r="160" ht="48.0" customHeight="1">
      <c r="A160" s="126" t="s">
        <v>265</v>
      </c>
      <c r="B160" s="230" t="s">
        <v>111</v>
      </c>
      <c r="C160" s="329"/>
      <c r="D160" s="128">
        <v>4.0</v>
      </c>
      <c r="E160" s="297">
        <v>1.52</v>
      </c>
      <c r="F160" s="129">
        <v>1400.0</v>
      </c>
      <c r="G160" s="234" t="str">
        <f>F160-F160*'Форма заказа|Summary of order'!$D$16</f>
        <v>  1,400.00 ₽ </v>
      </c>
      <c r="H160" s="235" t="str">
        <f>F160*1.2-F160*1.2*'Форма заказа|Summary of order'!$D$16</f>
        <v>  1,680.00 ₽ </v>
      </c>
      <c r="I160" s="298" t="str">
        <f>ROUNDUP(F160/'Форма заказа|Summary of order'!$E$18,0)</f>
        <v> €  19 </v>
      </c>
      <c r="J160" s="136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4"/>
      <c r="W160" s="236" t="str">
        <f t="shared" ref="W160:W165" si="97">E160*Y160</f>
        <v>0</v>
      </c>
      <c r="X160" s="128" t="str">
        <f t="shared" ref="X160:X165" si="98">Y160*D160</f>
        <v>0</v>
      </c>
      <c r="Y160" s="128" t="str">
        <f t="shared" ref="Y160:Y165" si="99">SUM(J160:V160)</f>
        <v>0</v>
      </c>
      <c r="Z160" s="237" t="str">
        <f t="shared" ref="Z160:Z165" si="100">SUM(J160:V160)*F160</f>
        <v>  -   ₽ </v>
      </c>
      <c r="AA160" s="176" t="str">
        <f t="shared" ref="AA160:AA165" si="101">SUM(J160:V160)*I160</f>
        <v>  - € </v>
      </c>
      <c r="AB160" s="238">
        <v>0.0</v>
      </c>
      <c r="AC160" s="239" t="str">
        <f t="shared" si="59"/>
        <v>0</v>
      </c>
      <c r="AD160" s="254">
        <v>16.0</v>
      </c>
      <c r="AE160" s="239" t="str">
        <f t="shared" ref="AE160:AE165" si="102">Y160*AD160</f>
        <v>0</v>
      </c>
    </row>
    <row r="161" ht="48.0" customHeight="1">
      <c r="A161" s="276" t="s">
        <v>266</v>
      </c>
      <c r="B161" s="242" t="s">
        <v>113</v>
      </c>
      <c r="C161" s="277"/>
      <c r="D161" s="244">
        <v>4.0</v>
      </c>
      <c r="E161" s="245">
        <v>0.8</v>
      </c>
      <c r="F161" s="246">
        <v>2000.0</v>
      </c>
      <c r="G161" s="330" t="str">
        <f>F161-F161*'Форма заказа|Summary of order'!$D$16</f>
        <v>  2,000.00 ₽ </v>
      </c>
      <c r="H161" s="248"/>
      <c r="I161" s="301" t="str">
        <f>ROUNDUP(F161/'Форма заказа|Summary of order'!$E$18,0)</f>
        <v> €  27 </v>
      </c>
      <c r="J161" s="136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4"/>
      <c r="W161" s="250" t="str">
        <f t="shared" si="97"/>
        <v>0</v>
      </c>
      <c r="X161" s="244" t="str">
        <f t="shared" si="98"/>
        <v>0</v>
      </c>
      <c r="Y161" s="244" t="str">
        <f t="shared" si="99"/>
        <v>0</v>
      </c>
      <c r="Z161" s="251" t="str">
        <f t="shared" si="100"/>
        <v>  -   ₽ </v>
      </c>
      <c r="AA161" s="252" t="str">
        <f t="shared" si="101"/>
        <v>  - € </v>
      </c>
      <c r="AB161" s="238">
        <v>0.0</v>
      </c>
      <c r="AC161" s="253" t="str">
        <f t="shared" si="59"/>
        <v>0</v>
      </c>
      <c r="AD161" s="254">
        <v>16.0</v>
      </c>
      <c r="AE161" s="253" t="str">
        <f t="shared" si="102"/>
        <v>0</v>
      </c>
    </row>
    <row r="162" ht="48.0" customHeight="1">
      <c r="A162" s="148" t="s">
        <v>267</v>
      </c>
      <c r="B162" s="278" t="s">
        <v>111</v>
      </c>
      <c r="C162" s="329"/>
      <c r="D162" s="138">
        <v>5.0</v>
      </c>
      <c r="E162" s="280">
        <v>6.27</v>
      </c>
      <c r="F162" s="139">
        <v>4200.0</v>
      </c>
      <c r="G162" s="247" t="str">
        <f>F162-F162*'Форма заказа|Summary of order'!$D$16</f>
        <v>  4,200.00 ₽ </v>
      </c>
      <c r="H162" s="281" t="str">
        <f>F162*1.2-F162*1.2*'Форма заказа|Summary of order'!$D$16</f>
        <v>  5,040.00 ₽ </v>
      </c>
      <c r="I162" s="175" t="str">
        <f>ROUNDUP(F162/'Форма заказа|Summary of order'!$E$18,0)</f>
        <v> €  56 </v>
      </c>
      <c r="J162" s="136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4"/>
      <c r="W162" s="282" t="str">
        <f t="shared" si="97"/>
        <v>0</v>
      </c>
      <c r="X162" s="138" t="str">
        <f t="shared" si="98"/>
        <v>0</v>
      </c>
      <c r="Y162" s="138" t="str">
        <f t="shared" si="99"/>
        <v>0</v>
      </c>
      <c r="Z162" s="237" t="str">
        <f t="shared" si="100"/>
        <v>  -   ₽ </v>
      </c>
      <c r="AA162" s="176" t="str">
        <f t="shared" si="101"/>
        <v>  - € </v>
      </c>
      <c r="AB162" s="238">
        <v>0.0</v>
      </c>
      <c r="AC162" s="239" t="str">
        <f t="shared" si="59"/>
        <v>0</v>
      </c>
      <c r="AD162" s="254">
        <v>18.0</v>
      </c>
      <c r="AE162" s="239" t="str">
        <f t="shared" si="102"/>
        <v>0</v>
      </c>
    </row>
    <row r="163" ht="48.0" customHeight="1">
      <c r="A163" s="276" t="s">
        <v>268</v>
      </c>
      <c r="B163" s="242" t="s">
        <v>113</v>
      </c>
      <c r="C163" s="277"/>
      <c r="D163" s="244">
        <v>5.0</v>
      </c>
      <c r="E163" s="245">
        <v>3.39</v>
      </c>
      <c r="F163" s="246">
        <v>6800.0</v>
      </c>
      <c r="G163" s="330" t="str">
        <f>F163-F163*'Форма заказа|Summary of order'!$D$16</f>
        <v>  6,800.00 ₽ </v>
      </c>
      <c r="H163" s="248"/>
      <c r="I163" s="301" t="str">
        <f>ROUNDUP(F163/'Форма заказа|Summary of order'!$E$18,0)</f>
        <v> €  91 </v>
      </c>
      <c r="J163" s="136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4"/>
      <c r="W163" s="250" t="str">
        <f t="shared" si="97"/>
        <v>0</v>
      </c>
      <c r="X163" s="244" t="str">
        <f t="shared" si="98"/>
        <v>0</v>
      </c>
      <c r="Y163" s="244" t="str">
        <f t="shared" si="99"/>
        <v>0</v>
      </c>
      <c r="Z163" s="251" t="str">
        <f t="shared" si="100"/>
        <v>  -   ₽ </v>
      </c>
      <c r="AA163" s="252" t="str">
        <f t="shared" si="101"/>
        <v>  - € </v>
      </c>
      <c r="AB163" s="238">
        <v>0.0</v>
      </c>
      <c r="AC163" s="253" t="str">
        <f t="shared" si="59"/>
        <v>0</v>
      </c>
      <c r="AD163" s="254">
        <v>18.0</v>
      </c>
      <c r="AE163" s="253" t="str">
        <f t="shared" si="102"/>
        <v>0</v>
      </c>
    </row>
    <row r="164" ht="48.0" customHeight="1">
      <c r="A164" s="148" t="s">
        <v>269</v>
      </c>
      <c r="B164" s="278" t="s">
        <v>111</v>
      </c>
      <c r="C164" s="329"/>
      <c r="D164" s="138">
        <v>4.0</v>
      </c>
      <c r="E164" s="280">
        <v>8.46</v>
      </c>
      <c r="F164" s="139">
        <v>5400.0</v>
      </c>
      <c r="G164" s="247" t="str">
        <f>F164-F164*'Форма заказа|Summary of order'!$D$16</f>
        <v>  5,400.00 ₽ </v>
      </c>
      <c r="H164" s="281" t="str">
        <f>F164*1.2-F164*1.2*'Форма заказа|Summary of order'!$D$16</f>
        <v>  6,480.00 ₽ </v>
      </c>
      <c r="I164" s="175" t="str">
        <f>ROUNDUP(F164/'Форма заказа|Summary of order'!$E$18,0)</f>
        <v> €  72 </v>
      </c>
      <c r="J164" s="136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4"/>
      <c r="W164" s="282" t="str">
        <f t="shared" si="97"/>
        <v>0</v>
      </c>
      <c r="X164" s="138" t="str">
        <f t="shared" si="98"/>
        <v>0</v>
      </c>
      <c r="Y164" s="138" t="str">
        <f t="shared" si="99"/>
        <v>0</v>
      </c>
      <c r="Z164" s="237" t="str">
        <f t="shared" si="100"/>
        <v>  -   ₽ </v>
      </c>
      <c r="AA164" s="176" t="str">
        <f t="shared" si="101"/>
        <v>  - € </v>
      </c>
      <c r="AB164" s="238">
        <v>0.0</v>
      </c>
      <c r="AC164" s="239" t="str">
        <f t="shared" si="59"/>
        <v>0</v>
      </c>
      <c r="AD164" s="254">
        <v>13.0</v>
      </c>
      <c r="AE164" s="239" t="str">
        <f t="shared" si="102"/>
        <v>0</v>
      </c>
    </row>
    <row r="165" ht="48.0" customHeight="1">
      <c r="A165" s="276" t="s">
        <v>270</v>
      </c>
      <c r="B165" s="242" t="s">
        <v>113</v>
      </c>
      <c r="C165" s="277"/>
      <c r="D165" s="244">
        <v>4.0</v>
      </c>
      <c r="E165" s="245">
        <v>4.45</v>
      </c>
      <c r="F165" s="246">
        <v>8900.0</v>
      </c>
      <c r="G165" s="330" t="str">
        <f>F165-F165*'Форма заказа|Summary of order'!$D$16</f>
        <v>  8,900.00 ₽ </v>
      </c>
      <c r="H165" s="248"/>
      <c r="I165" s="301" t="str">
        <f>ROUNDUP(F165/'Форма заказа|Summary of order'!$E$18,0)</f>
        <v> €  119 </v>
      </c>
      <c r="J165" s="136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4"/>
      <c r="W165" s="250" t="str">
        <f t="shared" si="97"/>
        <v>0</v>
      </c>
      <c r="X165" s="244" t="str">
        <f t="shared" si="98"/>
        <v>0</v>
      </c>
      <c r="Y165" s="244" t="str">
        <f t="shared" si="99"/>
        <v>0</v>
      </c>
      <c r="Z165" s="251" t="str">
        <f t="shared" si="100"/>
        <v>  -   ₽ </v>
      </c>
      <c r="AA165" s="252" t="str">
        <f t="shared" si="101"/>
        <v>  - € </v>
      </c>
      <c r="AB165" s="238">
        <v>0.0</v>
      </c>
      <c r="AC165" s="253" t="str">
        <f t="shared" si="59"/>
        <v>0</v>
      </c>
      <c r="AD165" s="254">
        <v>13.0</v>
      </c>
      <c r="AE165" s="253" t="str">
        <f t="shared" si="102"/>
        <v>0</v>
      </c>
    </row>
    <row r="166">
      <c r="A166" s="410" t="s">
        <v>271</v>
      </c>
      <c r="B166" s="417"/>
      <c r="C166" s="418"/>
      <c r="D166" s="385"/>
      <c r="E166" s="386"/>
      <c r="F166" s="385"/>
      <c r="G166" s="419" t="str">
        <f>F166-F166*'Форма заказа|Summary of order'!$D$16</f>
        <v>  -   ₽ </v>
      </c>
      <c r="H166" s="419" t="str">
        <f>F166*1.2-F166*1.2*'Форма заказа|Summary of order'!$D$16</f>
        <v>  -   ₽ </v>
      </c>
      <c r="I166" s="385"/>
      <c r="J166" s="385"/>
      <c r="K166" s="367"/>
      <c r="L166" s="367"/>
      <c r="M166" s="367"/>
      <c r="N166" s="367"/>
      <c r="O166" s="367"/>
      <c r="P166" s="367"/>
      <c r="Q166" s="367"/>
      <c r="R166" s="367"/>
      <c r="S166" s="367"/>
      <c r="T166" s="369"/>
      <c r="U166" s="367"/>
      <c r="V166" s="370"/>
      <c r="W166" s="367"/>
      <c r="X166" s="367"/>
      <c r="Y166" s="367"/>
      <c r="Z166" s="367"/>
      <c r="AA166" s="367"/>
      <c r="AB166" s="367"/>
      <c r="AC166" s="367" t="str">
        <f t="shared" si="59"/>
        <v>0</v>
      </c>
      <c r="AD166" s="367"/>
      <c r="AE166" s="400"/>
    </row>
    <row r="167" ht="50.25" customHeight="1">
      <c r="A167" s="115" t="s">
        <v>272</v>
      </c>
      <c r="B167" s="278" t="s">
        <v>111</v>
      </c>
      <c r="C167" s="420"/>
      <c r="D167" s="138">
        <v>3.0</v>
      </c>
      <c r="E167" s="280">
        <v>4.17</v>
      </c>
      <c r="F167" s="139">
        <v>2800.0</v>
      </c>
      <c r="G167" s="234" t="str">
        <f>F167-F167*'Форма заказа|Summary of order'!$D$16</f>
        <v>  2,800.00 ₽ </v>
      </c>
      <c r="H167" s="235" t="str">
        <f>F167*1.2-F167*1.2*'Форма заказа|Summary of order'!$D$16</f>
        <v>  3,360.00 ₽ </v>
      </c>
      <c r="I167" s="298" t="str">
        <f>ROUNDUP(F167/'Форма заказа|Summary of order'!$E$18,0)</f>
        <v> €  38 </v>
      </c>
      <c r="J167" s="136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4"/>
      <c r="W167" s="236" t="str">
        <f t="shared" ref="W167:W174" si="103">E167*Y167</f>
        <v>0</v>
      </c>
      <c r="X167" s="128" t="str">
        <f t="shared" ref="X167:X174" si="104">Y167*D167</f>
        <v>0</v>
      </c>
      <c r="Y167" s="128" t="str">
        <f t="shared" ref="Y167:Y174" si="105">SUM(J167:V167)</f>
        <v>0</v>
      </c>
      <c r="Z167" s="237" t="str">
        <f t="shared" ref="Z167:Z174" si="106">SUM(J167:V167)*F167</f>
        <v>  -   ₽ </v>
      </c>
      <c r="AA167" s="176" t="str">
        <f t="shared" ref="AA167:AA174" si="107">SUM(J167:V167)*I167</f>
        <v>  - € </v>
      </c>
      <c r="AB167" s="238">
        <v>0.0</v>
      </c>
      <c r="AC167" s="239" t="str">
        <f t="shared" si="59"/>
        <v>0</v>
      </c>
      <c r="AD167" s="254">
        <v>14.0</v>
      </c>
      <c r="AE167" s="239" t="str">
        <f t="shared" ref="AE167:AE174" si="108">Y167*AD167</f>
        <v>0</v>
      </c>
    </row>
    <row r="168" ht="50.25" customHeight="1">
      <c r="A168" s="421" t="s">
        <v>273</v>
      </c>
      <c r="B168" s="242" t="s">
        <v>113</v>
      </c>
      <c r="C168" s="375"/>
      <c r="D168" s="244">
        <v>3.0</v>
      </c>
      <c r="E168" s="245">
        <v>2.29</v>
      </c>
      <c r="F168" s="246">
        <v>4600.0</v>
      </c>
      <c r="G168" s="330" t="str">
        <f>F168-F168*'Форма заказа|Summary of order'!$D$16</f>
        <v>  4,600.00 ₽ </v>
      </c>
      <c r="H168" s="248"/>
      <c r="I168" s="301" t="str">
        <f>ROUNDUP(F168/'Форма заказа|Summary of order'!$E$18,0)</f>
        <v> €  62 </v>
      </c>
      <c r="J168" s="136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4"/>
      <c r="W168" s="250" t="str">
        <f t="shared" si="103"/>
        <v>0</v>
      </c>
      <c r="X168" s="244" t="str">
        <f t="shared" si="104"/>
        <v>0</v>
      </c>
      <c r="Y168" s="244" t="str">
        <f t="shared" si="105"/>
        <v>0</v>
      </c>
      <c r="Z168" s="251" t="str">
        <f t="shared" si="106"/>
        <v>  -   ₽ </v>
      </c>
      <c r="AA168" s="252" t="str">
        <f t="shared" si="107"/>
        <v>  - € </v>
      </c>
      <c r="AB168" s="238">
        <v>0.0</v>
      </c>
      <c r="AC168" s="253" t="str">
        <f t="shared" si="59"/>
        <v>0</v>
      </c>
      <c r="AD168" s="254">
        <v>14.0</v>
      </c>
      <c r="AE168" s="253" t="str">
        <f t="shared" si="108"/>
        <v>0</v>
      </c>
    </row>
    <row r="169" ht="50.25" customHeight="1">
      <c r="A169" s="148" t="s">
        <v>274</v>
      </c>
      <c r="B169" s="278" t="s">
        <v>111</v>
      </c>
      <c r="C169" s="420"/>
      <c r="D169" s="138">
        <v>3.0</v>
      </c>
      <c r="E169" s="280">
        <v>4.91</v>
      </c>
      <c r="F169" s="139">
        <v>3100.0</v>
      </c>
      <c r="G169" s="247" t="str">
        <f>F169-F169*'Форма заказа|Summary of order'!$D$16</f>
        <v>  3,100.00 ₽ </v>
      </c>
      <c r="H169" s="281" t="str">
        <f>F169*1.2-F169*1.2*'Форма заказа|Summary of order'!$D$16</f>
        <v>  3,720.00 ₽ </v>
      </c>
      <c r="I169" s="175" t="str">
        <f>ROUNDUP(F169/'Форма заказа|Summary of order'!$E$18,0)</f>
        <v> €  42 </v>
      </c>
      <c r="J169" s="136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4"/>
      <c r="W169" s="282" t="str">
        <f t="shared" si="103"/>
        <v>0</v>
      </c>
      <c r="X169" s="138" t="str">
        <f t="shared" si="104"/>
        <v>0</v>
      </c>
      <c r="Y169" s="138" t="str">
        <f t="shared" si="105"/>
        <v>0</v>
      </c>
      <c r="Z169" s="237" t="str">
        <f t="shared" si="106"/>
        <v>  -   ₽ </v>
      </c>
      <c r="AA169" s="176" t="str">
        <f t="shared" si="107"/>
        <v>  - € </v>
      </c>
      <c r="AB169" s="238">
        <v>0.0</v>
      </c>
      <c r="AC169" s="239" t="str">
        <f t="shared" si="59"/>
        <v>0</v>
      </c>
      <c r="AD169" s="254">
        <v>13.0</v>
      </c>
      <c r="AE169" s="239" t="str">
        <f t="shared" si="108"/>
        <v>0</v>
      </c>
    </row>
    <row r="170" ht="50.25" customHeight="1">
      <c r="A170" s="242" t="s">
        <v>275</v>
      </c>
      <c r="B170" s="242" t="s">
        <v>113</v>
      </c>
      <c r="C170" s="375"/>
      <c r="D170" s="244">
        <v>3.0</v>
      </c>
      <c r="E170" s="245">
        <v>2.68</v>
      </c>
      <c r="F170" s="246">
        <v>5300.0</v>
      </c>
      <c r="G170" s="330" t="str">
        <f>F170-F170*'Форма заказа|Summary of order'!$D$16</f>
        <v>  5,300.00 ₽ </v>
      </c>
      <c r="H170" s="248"/>
      <c r="I170" s="301" t="str">
        <f>ROUNDUP(F170/'Форма заказа|Summary of order'!$E$18,0)</f>
        <v> €  71 </v>
      </c>
      <c r="J170" s="136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4"/>
      <c r="W170" s="250" t="str">
        <f t="shared" si="103"/>
        <v>0</v>
      </c>
      <c r="X170" s="244" t="str">
        <f t="shared" si="104"/>
        <v>0</v>
      </c>
      <c r="Y170" s="244" t="str">
        <f t="shared" si="105"/>
        <v>0</v>
      </c>
      <c r="Z170" s="251" t="str">
        <f t="shared" si="106"/>
        <v>  -   ₽ </v>
      </c>
      <c r="AA170" s="252" t="str">
        <f t="shared" si="107"/>
        <v>  - € </v>
      </c>
      <c r="AB170" s="238">
        <v>0.0</v>
      </c>
      <c r="AC170" s="253" t="str">
        <f t="shared" si="59"/>
        <v>0</v>
      </c>
      <c r="AD170" s="254">
        <v>13.0</v>
      </c>
      <c r="AE170" s="253" t="str">
        <f t="shared" si="108"/>
        <v>0</v>
      </c>
    </row>
    <row r="171" ht="50.25" customHeight="1">
      <c r="A171" s="148" t="s">
        <v>276</v>
      </c>
      <c r="B171" s="278" t="s">
        <v>111</v>
      </c>
      <c r="C171" s="329"/>
      <c r="D171" s="138">
        <v>2.0</v>
      </c>
      <c r="E171" s="280">
        <v>4.84</v>
      </c>
      <c r="F171" s="139">
        <v>2900.0</v>
      </c>
      <c r="G171" s="247" t="str">
        <f>F171-F171*'Форма заказа|Summary of order'!$D$16</f>
        <v>  2,900.00 ₽ </v>
      </c>
      <c r="H171" s="281" t="str">
        <f>F171*1.2-F171*1.2*'Форма заказа|Summary of order'!$D$16</f>
        <v>  3,480.00 ₽ </v>
      </c>
      <c r="I171" s="175" t="str">
        <f>ROUNDUP(F171/'Форма заказа|Summary of order'!$E$18,0)</f>
        <v> €  39 </v>
      </c>
      <c r="J171" s="136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4"/>
      <c r="W171" s="282" t="str">
        <f t="shared" si="103"/>
        <v>0</v>
      </c>
      <c r="X171" s="138" t="str">
        <f t="shared" si="104"/>
        <v>0</v>
      </c>
      <c r="Y171" s="138" t="str">
        <f t="shared" si="105"/>
        <v>0</v>
      </c>
      <c r="Z171" s="237" t="str">
        <f t="shared" si="106"/>
        <v>  -   ₽ </v>
      </c>
      <c r="AA171" s="176" t="str">
        <f t="shared" si="107"/>
        <v>  - € </v>
      </c>
      <c r="AB171" s="238">
        <v>0.0</v>
      </c>
      <c r="AC171" s="239" t="str">
        <f t="shared" si="59"/>
        <v>0</v>
      </c>
      <c r="AD171" s="254">
        <v>14.0</v>
      </c>
      <c r="AE171" s="239" t="str">
        <f t="shared" si="108"/>
        <v>0</v>
      </c>
    </row>
    <row r="172" ht="50.25" customHeight="1">
      <c r="A172" s="242" t="s">
        <v>277</v>
      </c>
      <c r="B172" s="242" t="s">
        <v>113</v>
      </c>
      <c r="C172" s="375"/>
      <c r="D172" s="244">
        <v>2.0</v>
      </c>
      <c r="E172" s="245">
        <v>2.67</v>
      </c>
      <c r="F172" s="246">
        <v>5300.0</v>
      </c>
      <c r="G172" s="330" t="str">
        <f>F172-F172*'Форма заказа|Summary of order'!$D$16</f>
        <v>  5,300.00 ₽ </v>
      </c>
      <c r="H172" s="248"/>
      <c r="I172" s="301" t="str">
        <f>ROUNDUP(F172/'Форма заказа|Summary of order'!$E$18,0)</f>
        <v> €  71 </v>
      </c>
      <c r="J172" s="136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4"/>
      <c r="W172" s="250" t="str">
        <f t="shared" si="103"/>
        <v>0</v>
      </c>
      <c r="X172" s="244" t="str">
        <f t="shared" si="104"/>
        <v>0</v>
      </c>
      <c r="Y172" s="244" t="str">
        <f t="shared" si="105"/>
        <v>0</v>
      </c>
      <c r="Z172" s="251" t="str">
        <f t="shared" si="106"/>
        <v>  -   ₽ </v>
      </c>
      <c r="AA172" s="252" t="str">
        <f t="shared" si="107"/>
        <v>  - € </v>
      </c>
      <c r="AB172" s="238">
        <v>0.0</v>
      </c>
      <c r="AC172" s="253" t="str">
        <f t="shared" si="59"/>
        <v>0</v>
      </c>
      <c r="AD172" s="254">
        <v>14.0</v>
      </c>
      <c r="AE172" s="253" t="str">
        <f t="shared" si="108"/>
        <v>0</v>
      </c>
    </row>
    <row r="173" ht="50.25" customHeight="1">
      <c r="A173" s="148" t="s">
        <v>278</v>
      </c>
      <c r="B173" s="278" t="s">
        <v>111</v>
      </c>
      <c r="C173" s="375"/>
      <c r="D173" s="138">
        <v>2.0</v>
      </c>
      <c r="E173" s="280">
        <v>6.43</v>
      </c>
      <c r="F173" s="139">
        <v>3600.0</v>
      </c>
      <c r="G173" s="247" t="str">
        <f>F173-F173*'Форма заказа|Summary of order'!$D$16</f>
        <v>  3,600.00 ₽ </v>
      </c>
      <c r="H173" s="281" t="str">
        <f>F173*1.2-F173*1.2*'Форма заказа|Summary of order'!$D$16</f>
        <v>  4,320.00 ₽ </v>
      </c>
      <c r="I173" s="175" t="str">
        <f>ROUNDUP(F173/'Форма заказа|Summary of order'!$E$18,0)</f>
        <v> €  48 </v>
      </c>
      <c r="J173" s="136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4"/>
      <c r="W173" s="282" t="str">
        <f t="shared" si="103"/>
        <v>0</v>
      </c>
      <c r="X173" s="138" t="str">
        <f t="shared" si="104"/>
        <v>0</v>
      </c>
      <c r="Y173" s="138" t="str">
        <f t="shared" si="105"/>
        <v>0</v>
      </c>
      <c r="Z173" s="237" t="str">
        <f t="shared" si="106"/>
        <v>  -   ₽ </v>
      </c>
      <c r="AA173" s="176" t="str">
        <f t="shared" si="107"/>
        <v>  - € </v>
      </c>
      <c r="AB173" s="238">
        <v>0.0</v>
      </c>
      <c r="AC173" s="239" t="str">
        <f t="shared" si="59"/>
        <v>0</v>
      </c>
      <c r="AD173" s="254">
        <v>12.0</v>
      </c>
      <c r="AE173" s="239" t="str">
        <f t="shared" si="108"/>
        <v>0</v>
      </c>
    </row>
    <row r="174" ht="50.25" customHeight="1">
      <c r="A174" s="261" t="s">
        <v>279</v>
      </c>
      <c r="B174" s="242" t="s">
        <v>113</v>
      </c>
      <c r="C174" s="375"/>
      <c r="D174" s="244">
        <v>2.0</v>
      </c>
      <c r="E174" s="245">
        <v>3.58</v>
      </c>
      <c r="F174" s="246">
        <v>7100.0</v>
      </c>
      <c r="G174" s="331" t="str">
        <f>F174-F174*'Форма заказа|Summary of order'!$D$16</f>
        <v>  7,100.00 ₽ </v>
      </c>
      <c r="H174" s="267"/>
      <c r="I174" s="303" t="str">
        <f>ROUNDUP(F174/'Форма заказа|Summary of order'!$E$18,0)</f>
        <v> €  95 </v>
      </c>
      <c r="J174" s="136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4"/>
      <c r="W174" s="334" t="str">
        <f t="shared" si="103"/>
        <v>0</v>
      </c>
      <c r="X174" s="263" t="str">
        <f t="shared" si="104"/>
        <v>0</v>
      </c>
      <c r="Y174" s="263" t="str">
        <f t="shared" si="105"/>
        <v>0</v>
      </c>
      <c r="Z174" s="251" t="str">
        <f t="shared" si="106"/>
        <v>  -   ₽ </v>
      </c>
      <c r="AA174" s="252" t="str">
        <f t="shared" si="107"/>
        <v>  - € </v>
      </c>
      <c r="AB174" s="238">
        <v>0.0</v>
      </c>
      <c r="AC174" s="253" t="str">
        <f t="shared" si="59"/>
        <v>0</v>
      </c>
      <c r="AD174" s="254">
        <v>12.0</v>
      </c>
      <c r="AE174" s="253" t="str">
        <f t="shared" si="108"/>
        <v>0</v>
      </c>
    </row>
    <row r="175">
      <c r="A175" s="410" t="s">
        <v>280</v>
      </c>
      <c r="B175" s="411"/>
      <c r="C175" s="412"/>
      <c r="D175" s="413"/>
      <c r="E175" s="414"/>
      <c r="F175" s="415"/>
      <c r="G175" s="369"/>
      <c r="H175" s="369"/>
      <c r="I175" s="369"/>
      <c r="J175" s="369"/>
      <c r="K175" s="367"/>
      <c r="L175" s="367"/>
      <c r="M175" s="367"/>
      <c r="N175" s="367"/>
      <c r="O175" s="367"/>
      <c r="P175" s="367"/>
      <c r="Q175" s="367"/>
      <c r="R175" s="367"/>
      <c r="S175" s="367"/>
      <c r="T175" s="369"/>
      <c r="U175" s="367"/>
      <c r="V175" s="370"/>
      <c r="W175" s="367"/>
      <c r="X175" s="367"/>
      <c r="Y175" s="367"/>
      <c r="Z175" s="367"/>
      <c r="AA175" s="367"/>
      <c r="AB175" s="367"/>
      <c r="AC175" s="367" t="str">
        <f t="shared" si="59"/>
        <v>0</v>
      </c>
      <c r="AD175" s="400"/>
      <c r="AE175" s="400"/>
    </row>
    <row r="176" ht="48.0" customHeight="1">
      <c r="A176" s="126" t="s">
        <v>281</v>
      </c>
      <c r="B176" s="230" t="s">
        <v>111</v>
      </c>
      <c r="C176" s="310"/>
      <c r="D176" s="128">
        <v>4.0</v>
      </c>
      <c r="E176" s="297">
        <v>1.75</v>
      </c>
      <c r="F176" s="129">
        <v>1500.0</v>
      </c>
      <c r="G176" s="234" t="str">
        <f>F176-F176*'Форма заказа|Summary of order'!$D$16</f>
        <v>  1,500.00 ₽ </v>
      </c>
      <c r="H176" s="235" t="str">
        <f>F176*1.2-F176*1.2*'Форма заказа|Summary of order'!$D$16</f>
        <v>  1,800.00 ₽ </v>
      </c>
      <c r="I176" s="298" t="str">
        <f>ROUNDUP(F176/'Форма заказа|Summary of order'!$E$18,0)</f>
        <v> €  20 </v>
      </c>
      <c r="J176" s="136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4"/>
      <c r="W176" s="236" t="str">
        <f t="shared" ref="W176:W185" si="109">E176*Y176</f>
        <v>0</v>
      </c>
      <c r="X176" s="128" t="str">
        <f t="shared" ref="X176:X185" si="110">Y176*D176</f>
        <v>0</v>
      </c>
      <c r="Y176" s="128" t="str">
        <f t="shared" ref="Y176:Y185" si="111">SUM(J176:V176)</f>
        <v>0</v>
      </c>
      <c r="Z176" s="237" t="str">
        <f t="shared" ref="Z176:Z185" si="112">SUM(J176:V176)*F176</f>
        <v>  -   ₽ </v>
      </c>
      <c r="AA176" s="176" t="str">
        <f t="shared" ref="AA176:AA185" si="113">SUM(J176:V176)*I176</f>
        <v>  - € </v>
      </c>
      <c r="AB176" s="238">
        <v>0.0</v>
      </c>
      <c r="AC176" s="239" t="str">
        <f t="shared" si="59"/>
        <v>0</v>
      </c>
      <c r="AD176" s="254">
        <v>16.0</v>
      </c>
      <c r="AE176" s="239" t="str">
        <f t="shared" ref="AE176:AE185" si="114">Y176*AD176</f>
        <v>0</v>
      </c>
    </row>
    <row r="177" ht="48.0" customHeight="1">
      <c r="A177" s="276" t="s">
        <v>282</v>
      </c>
      <c r="B177" s="242" t="s">
        <v>113</v>
      </c>
      <c r="C177" s="277"/>
      <c r="D177" s="244">
        <v>4.0</v>
      </c>
      <c r="E177" s="245">
        <v>0.9</v>
      </c>
      <c r="F177" s="246">
        <v>2000.0</v>
      </c>
      <c r="G177" s="330" t="str">
        <f>F177-F177*'Форма заказа|Summary of order'!$D$16</f>
        <v>  2,000.00 ₽ </v>
      </c>
      <c r="H177" s="248"/>
      <c r="I177" s="301" t="str">
        <f>ROUNDUP(F177/'Форма заказа|Summary of order'!$E$18,0)</f>
        <v> €  27 </v>
      </c>
      <c r="J177" s="136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4"/>
      <c r="W177" s="250" t="str">
        <f t="shared" si="109"/>
        <v>0</v>
      </c>
      <c r="X177" s="244" t="str">
        <f t="shared" si="110"/>
        <v>0</v>
      </c>
      <c r="Y177" s="244" t="str">
        <f t="shared" si="111"/>
        <v>0</v>
      </c>
      <c r="Z177" s="251" t="str">
        <f t="shared" si="112"/>
        <v>  -   ₽ </v>
      </c>
      <c r="AA177" s="252" t="str">
        <f t="shared" si="113"/>
        <v>  - € </v>
      </c>
      <c r="AB177" s="238">
        <v>0.0</v>
      </c>
      <c r="AC177" s="253" t="str">
        <f t="shared" si="59"/>
        <v>0</v>
      </c>
      <c r="AD177" s="254">
        <v>16.0</v>
      </c>
      <c r="AE177" s="253" t="str">
        <f t="shared" si="114"/>
        <v>0</v>
      </c>
    </row>
    <row r="178" ht="48.0" customHeight="1">
      <c r="A178" s="148" t="s">
        <v>283</v>
      </c>
      <c r="B178" s="278" t="s">
        <v>111</v>
      </c>
      <c r="C178" s="277"/>
      <c r="D178" s="138">
        <v>4.0</v>
      </c>
      <c r="E178" s="280">
        <v>3.71</v>
      </c>
      <c r="F178" s="139">
        <v>2700.0</v>
      </c>
      <c r="G178" s="247" t="str">
        <f>F178-F178*'Форма заказа|Summary of order'!$D$16</f>
        <v>  2,700.00 ₽ </v>
      </c>
      <c r="H178" s="281" t="str">
        <f>F178*1.2-F178*1.2*'Форма заказа|Summary of order'!$D$16</f>
        <v>  3,240.00 ₽ </v>
      </c>
      <c r="I178" s="175" t="str">
        <f>ROUNDUP(F178/'Форма заказа|Summary of order'!$E$18,0)</f>
        <v> €  36 </v>
      </c>
      <c r="J178" s="136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4"/>
      <c r="W178" s="282" t="str">
        <f t="shared" si="109"/>
        <v>0</v>
      </c>
      <c r="X178" s="138" t="str">
        <f t="shared" si="110"/>
        <v>0</v>
      </c>
      <c r="Y178" s="138" t="str">
        <f t="shared" si="111"/>
        <v>0</v>
      </c>
      <c r="Z178" s="237" t="str">
        <f t="shared" si="112"/>
        <v>  -   ₽ </v>
      </c>
      <c r="AA178" s="176" t="str">
        <f t="shared" si="113"/>
        <v>  - € </v>
      </c>
      <c r="AB178" s="238">
        <v>0.0</v>
      </c>
      <c r="AC178" s="239" t="str">
        <f t="shared" si="59"/>
        <v>0</v>
      </c>
      <c r="AD178" s="254">
        <v>18.0</v>
      </c>
      <c r="AE178" s="239" t="str">
        <f t="shared" si="114"/>
        <v>0</v>
      </c>
    </row>
    <row r="179" ht="48.0" customHeight="1">
      <c r="A179" s="276" t="s">
        <v>284</v>
      </c>
      <c r="B179" s="242" t="s">
        <v>113</v>
      </c>
      <c r="C179" s="277"/>
      <c r="D179" s="244">
        <v>4.0</v>
      </c>
      <c r="E179" s="245">
        <v>2.06</v>
      </c>
      <c r="F179" s="246">
        <v>4000.0</v>
      </c>
      <c r="G179" s="330" t="str">
        <f>F179-F179*'Форма заказа|Summary of order'!$D$16</f>
        <v>  4,000.00 ₽ </v>
      </c>
      <c r="H179" s="248"/>
      <c r="I179" s="301" t="str">
        <f>ROUNDUP(F179/'Форма заказа|Summary of order'!$E$18,0)</f>
        <v> €  54 </v>
      </c>
      <c r="J179" s="136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4"/>
      <c r="W179" s="250" t="str">
        <f t="shared" si="109"/>
        <v>0</v>
      </c>
      <c r="X179" s="244" t="str">
        <f t="shared" si="110"/>
        <v>0</v>
      </c>
      <c r="Y179" s="244" t="str">
        <f t="shared" si="111"/>
        <v>0</v>
      </c>
      <c r="Z179" s="251" t="str">
        <f t="shared" si="112"/>
        <v>  -   ₽ </v>
      </c>
      <c r="AA179" s="252" t="str">
        <f t="shared" si="113"/>
        <v>  - € </v>
      </c>
      <c r="AB179" s="238">
        <v>0.0</v>
      </c>
      <c r="AC179" s="253" t="str">
        <f t="shared" si="59"/>
        <v>0</v>
      </c>
      <c r="AD179" s="254">
        <v>18.0</v>
      </c>
      <c r="AE179" s="253" t="str">
        <f t="shared" si="114"/>
        <v>0</v>
      </c>
    </row>
    <row r="180" ht="48.0" customHeight="1">
      <c r="A180" s="148" t="s">
        <v>285</v>
      </c>
      <c r="B180" s="278" t="s">
        <v>111</v>
      </c>
      <c r="C180" s="277"/>
      <c r="D180" s="138">
        <v>3.0</v>
      </c>
      <c r="E180" s="280">
        <v>2.82</v>
      </c>
      <c r="F180" s="139">
        <v>2200.0</v>
      </c>
      <c r="G180" s="247" t="str">
        <f>F180-F180*'Форма заказа|Summary of order'!$D$16</f>
        <v>  2,200.00 ₽ </v>
      </c>
      <c r="H180" s="281" t="str">
        <f>F180*1.2-F180*1.2*'Форма заказа|Summary of order'!$D$16</f>
        <v>  2,640.00 ₽ </v>
      </c>
      <c r="I180" s="175" t="str">
        <f>ROUNDUP(F180/'Форма заказа|Summary of order'!$E$18,0)</f>
        <v> €  30 </v>
      </c>
      <c r="J180" s="136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4"/>
      <c r="W180" s="282" t="str">
        <f t="shared" si="109"/>
        <v>0</v>
      </c>
      <c r="X180" s="138" t="str">
        <f t="shared" si="110"/>
        <v>0</v>
      </c>
      <c r="Y180" s="138" t="str">
        <f t="shared" si="111"/>
        <v>0</v>
      </c>
      <c r="Z180" s="237" t="str">
        <f t="shared" si="112"/>
        <v>  -   ₽ </v>
      </c>
      <c r="AA180" s="176" t="str">
        <f t="shared" si="113"/>
        <v>  - € </v>
      </c>
      <c r="AB180" s="238">
        <v>0.0</v>
      </c>
      <c r="AC180" s="239" t="str">
        <f t="shared" si="59"/>
        <v>0</v>
      </c>
      <c r="AD180" s="254">
        <v>13.0</v>
      </c>
      <c r="AE180" s="239" t="str">
        <f t="shared" si="114"/>
        <v>0</v>
      </c>
    </row>
    <row r="181" ht="48.0" customHeight="1">
      <c r="A181" s="276" t="s">
        <v>286</v>
      </c>
      <c r="B181" s="242" t="s">
        <v>113</v>
      </c>
      <c r="C181" s="277"/>
      <c r="D181" s="244">
        <v>3.0</v>
      </c>
      <c r="E181" s="245">
        <v>1.61</v>
      </c>
      <c r="F181" s="246">
        <v>3200.0</v>
      </c>
      <c r="G181" s="330" t="str">
        <f>F181-F181*'Форма заказа|Summary of order'!$D$16</f>
        <v>  3,200.00 ₽ </v>
      </c>
      <c r="H181" s="248"/>
      <c r="I181" s="301" t="str">
        <f>ROUNDUP(F181/'Форма заказа|Summary of order'!$E$18,0)</f>
        <v> €  43 </v>
      </c>
      <c r="J181" s="136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4"/>
      <c r="W181" s="250" t="str">
        <f t="shared" si="109"/>
        <v>0</v>
      </c>
      <c r="X181" s="244" t="str">
        <f t="shared" si="110"/>
        <v>0</v>
      </c>
      <c r="Y181" s="244" t="str">
        <f t="shared" si="111"/>
        <v>0</v>
      </c>
      <c r="Z181" s="251" t="str">
        <f t="shared" si="112"/>
        <v>  -   ₽ </v>
      </c>
      <c r="AA181" s="252" t="str">
        <f t="shared" si="113"/>
        <v>  - € </v>
      </c>
      <c r="AB181" s="238">
        <v>0.0</v>
      </c>
      <c r="AC181" s="253" t="str">
        <f t="shared" si="59"/>
        <v>0</v>
      </c>
      <c r="AD181" s="254">
        <v>13.0</v>
      </c>
      <c r="AE181" s="253" t="str">
        <f t="shared" si="114"/>
        <v>0</v>
      </c>
    </row>
    <row r="182" ht="48.0" customHeight="1">
      <c r="A182" s="148" t="s">
        <v>287</v>
      </c>
      <c r="B182" s="278" t="s">
        <v>111</v>
      </c>
      <c r="C182" s="277"/>
      <c r="D182" s="138">
        <v>2.0</v>
      </c>
      <c r="E182" s="280">
        <v>4.05</v>
      </c>
      <c r="F182" s="139">
        <v>2600.0</v>
      </c>
      <c r="G182" s="247" t="str">
        <f>F182-F182*'Форма заказа|Summary of order'!$D$16</f>
        <v>  2,600.00 ₽ </v>
      </c>
      <c r="H182" s="281" t="str">
        <f>F182*1.2-F182*1.2*'Форма заказа|Summary of order'!$D$16</f>
        <v>  3,120.00 ₽ </v>
      </c>
      <c r="I182" s="175" t="str">
        <f>ROUNDUP(F182/'Форма заказа|Summary of order'!$E$18,0)</f>
        <v> €  35 </v>
      </c>
      <c r="J182" s="136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4"/>
      <c r="W182" s="282" t="str">
        <f t="shared" si="109"/>
        <v>0</v>
      </c>
      <c r="X182" s="138" t="str">
        <f t="shared" si="110"/>
        <v>0</v>
      </c>
      <c r="Y182" s="138" t="str">
        <f t="shared" si="111"/>
        <v>0</v>
      </c>
      <c r="Z182" s="237" t="str">
        <f t="shared" si="112"/>
        <v>  -   ₽ </v>
      </c>
      <c r="AA182" s="176" t="str">
        <f t="shared" si="113"/>
        <v>  - € </v>
      </c>
      <c r="AB182" s="238">
        <v>0.0</v>
      </c>
      <c r="AC182" s="239" t="str">
        <f t="shared" si="59"/>
        <v>0</v>
      </c>
      <c r="AD182" s="254">
        <v>10.0</v>
      </c>
      <c r="AE182" s="239" t="str">
        <f t="shared" si="114"/>
        <v>0</v>
      </c>
    </row>
    <row r="183" ht="48.0" customHeight="1">
      <c r="A183" s="276" t="s">
        <v>288</v>
      </c>
      <c r="B183" s="242" t="s">
        <v>113</v>
      </c>
      <c r="C183" s="277"/>
      <c r="D183" s="244">
        <v>2.0</v>
      </c>
      <c r="E183" s="245">
        <v>2.25</v>
      </c>
      <c r="F183" s="246">
        <v>4100.0</v>
      </c>
      <c r="G183" s="330" t="str">
        <f>F183-F183*'Форма заказа|Summary of order'!$D$16</f>
        <v>  4,100.00 ₽ </v>
      </c>
      <c r="H183" s="248"/>
      <c r="I183" s="301" t="str">
        <f>ROUNDUP(F183/'Форма заказа|Summary of order'!$E$18,0)</f>
        <v> €  55 </v>
      </c>
      <c r="J183" s="136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4"/>
      <c r="W183" s="250" t="str">
        <f t="shared" si="109"/>
        <v>0</v>
      </c>
      <c r="X183" s="244" t="str">
        <f t="shared" si="110"/>
        <v>0</v>
      </c>
      <c r="Y183" s="244" t="str">
        <f t="shared" si="111"/>
        <v>0</v>
      </c>
      <c r="Z183" s="251" t="str">
        <f t="shared" si="112"/>
        <v>  -   ₽ </v>
      </c>
      <c r="AA183" s="252" t="str">
        <f t="shared" si="113"/>
        <v>  - € </v>
      </c>
      <c r="AB183" s="238">
        <v>0.0</v>
      </c>
      <c r="AC183" s="253" t="str">
        <f t="shared" si="59"/>
        <v>0</v>
      </c>
      <c r="AD183" s="254">
        <v>10.0</v>
      </c>
      <c r="AE183" s="253" t="str">
        <f t="shared" si="114"/>
        <v>0</v>
      </c>
    </row>
    <row r="184" ht="48.0" customHeight="1">
      <c r="A184" s="148" t="s">
        <v>289</v>
      </c>
      <c r="B184" s="278" t="s">
        <v>111</v>
      </c>
      <c r="C184" s="277"/>
      <c r="D184" s="138">
        <v>2.0</v>
      </c>
      <c r="E184" s="280">
        <v>6.5</v>
      </c>
      <c r="F184" s="139">
        <v>3900.0</v>
      </c>
      <c r="G184" s="247" t="str">
        <f>F184-F184*'Форма заказа|Summary of order'!$D$16</f>
        <v>  3,900.00 ₽ </v>
      </c>
      <c r="H184" s="281" t="str">
        <f>F184*1.2-F184*1.2*'Форма заказа|Summary of order'!$D$16</f>
        <v>  4,680.00 ₽ </v>
      </c>
      <c r="I184" s="175" t="str">
        <f>ROUNDUP(F184/'Форма заказа|Summary of order'!$E$18,0)</f>
        <v> €  52 </v>
      </c>
      <c r="J184" s="136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4"/>
      <c r="W184" s="282" t="str">
        <f t="shared" si="109"/>
        <v>0</v>
      </c>
      <c r="X184" s="138" t="str">
        <f t="shared" si="110"/>
        <v>0</v>
      </c>
      <c r="Y184" s="138" t="str">
        <f t="shared" si="111"/>
        <v>0</v>
      </c>
      <c r="Z184" s="237" t="str">
        <f t="shared" si="112"/>
        <v>  -   ₽ </v>
      </c>
      <c r="AA184" s="176" t="str">
        <f t="shared" si="113"/>
        <v>  - € </v>
      </c>
      <c r="AB184" s="238">
        <v>0.0</v>
      </c>
      <c r="AC184" s="239" t="str">
        <f t="shared" si="59"/>
        <v>0</v>
      </c>
      <c r="AD184" s="254">
        <v>11.0</v>
      </c>
      <c r="AE184" s="239" t="str">
        <f t="shared" si="114"/>
        <v>0</v>
      </c>
    </row>
    <row r="185" ht="48.0" customHeight="1">
      <c r="A185" s="285" t="s">
        <v>290</v>
      </c>
      <c r="B185" s="261" t="s">
        <v>113</v>
      </c>
      <c r="C185" s="286"/>
      <c r="D185" s="263">
        <v>2.0</v>
      </c>
      <c r="E185" s="264">
        <v>3.58</v>
      </c>
      <c r="F185" s="265">
        <v>6500.0</v>
      </c>
      <c r="G185" s="331" t="str">
        <f>F185-F185*'Форма заказа|Summary of order'!$D$16</f>
        <v>  6,500.00 ₽ </v>
      </c>
      <c r="H185" s="267"/>
      <c r="I185" s="303" t="str">
        <f>ROUNDUP(F185/'Форма заказа|Summary of order'!$E$18,0)</f>
        <v> €  87 </v>
      </c>
      <c r="J185" s="136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4"/>
      <c r="W185" s="409" t="str">
        <f t="shared" si="109"/>
        <v>0</v>
      </c>
      <c r="X185" s="263" t="str">
        <f t="shared" si="110"/>
        <v>0</v>
      </c>
      <c r="Y185" s="263" t="str">
        <f t="shared" si="111"/>
        <v>0</v>
      </c>
      <c r="Z185" s="251" t="str">
        <f t="shared" si="112"/>
        <v>  -   ₽ </v>
      </c>
      <c r="AA185" s="252" t="str">
        <f t="shared" si="113"/>
        <v>  - € </v>
      </c>
      <c r="AB185" s="263" t="str">
        <f>SUM(M185:Y185)</f>
        <v>0</v>
      </c>
      <c r="AC185" s="253" t="str">
        <f t="shared" si="59"/>
        <v>0</v>
      </c>
      <c r="AD185" s="254">
        <v>11.0</v>
      </c>
      <c r="AE185" s="253" t="str">
        <f t="shared" si="114"/>
        <v>0</v>
      </c>
    </row>
    <row r="186">
      <c r="A186" s="422" t="s">
        <v>291</v>
      </c>
      <c r="B186" s="411"/>
      <c r="C186" s="412"/>
      <c r="D186" s="413"/>
      <c r="E186" s="414"/>
      <c r="F186" s="415"/>
      <c r="G186" s="369"/>
      <c r="H186" s="369"/>
      <c r="I186" s="369"/>
      <c r="J186" s="369"/>
      <c r="K186" s="367"/>
      <c r="L186" s="367"/>
      <c r="M186" s="367"/>
      <c r="N186" s="367"/>
      <c r="O186" s="367"/>
      <c r="P186" s="367"/>
      <c r="Q186" s="367"/>
      <c r="R186" s="367"/>
      <c r="S186" s="367"/>
      <c r="T186" s="369"/>
      <c r="U186" s="367"/>
      <c r="V186" s="370"/>
      <c r="W186" s="367"/>
      <c r="X186" s="367"/>
      <c r="Y186" s="367"/>
      <c r="Z186" s="367"/>
      <c r="AA186" s="367"/>
      <c r="AB186" s="367"/>
      <c r="AC186" s="367" t="str">
        <f t="shared" si="59"/>
        <v>0</v>
      </c>
      <c r="AD186" s="400"/>
      <c r="AE186" s="400"/>
    </row>
    <row r="187" ht="99.75" customHeight="1">
      <c r="A187" s="276" t="s">
        <v>292</v>
      </c>
      <c r="B187" s="242" t="s">
        <v>113</v>
      </c>
      <c r="C187" s="364"/>
      <c r="D187" s="423">
        <v>9.0</v>
      </c>
      <c r="E187" s="424">
        <v>0.35</v>
      </c>
      <c r="F187" s="425">
        <v>2300.0</v>
      </c>
      <c r="G187" s="426" t="str">
        <f>F187-F187*'Форма заказа|Summary of order'!$D$16</f>
        <v>  2,300.00 ₽ </v>
      </c>
      <c r="H187" s="427"/>
      <c r="I187" s="428" t="str">
        <f>ROUNDUP(F187/'Форма заказа|Summary of order'!$E$18,0)</f>
        <v> €  31 </v>
      </c>
      <c r="J187" s="136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4"/>
      <c r="W187" s="250" t="str">
        <f t="shared" ref="W187:W192" si="115">E187*Y187</f>
        <v>0</v>
      </c>
      <c r="X187" s="244" t="str">
        <f t="shared" ref="X187:X192" si="116">Y187*D187</f>
        <v>0</v>
      </c>
      <c r="Y187" s="244" t="str">
        <f t="shared" ref="Y187:Y192" si="117">SUM(J187:V187)</f>
        <v>0</v>
      </c>
      <c r="Z187" s="251" t="str">
        <f t="shared" ref="Z187:Z191" si="118">SUM(J187:V187)*F187</f>
        <v>  -   ₽ </v>
      </c>
      <c r="AA187" s="252" t="str">
        <f t="shared" ref="AA187:AA191" si="119">SUM(J187:V187)*I187</f>
        <v>  - € </v>
      </c>
      <c r="AB187" s="238">
        <v>0.0</v>
      </c>
      <c r="AC187" s="253" t="str">
        <f t="shared" si="59"/>
        <v>0</v>
      </c>
      <c r="AD187" s="254">
        <v>16.0</v>
      </c>
      <c r="AE187" s="253" t="str">
        <f t="shared" ref="AE187:AE191" si="120">Y187*AD187</f>
        <v>0</v>
      </c>
    </row>
    <row r="188" ht="99.75" customHeight="1">
      <c r="A188" s="241" t="s">
        <v>293</v>
      </c>
      <c r="B188" s="242" t="s">
        <v>113</v>
      </c>
      <c r="C188" s="364"/>
      <c r="D188" s="244">
        <v>7.0</v>
      </c>
      <c r="E188" s="245">
        <v>0.94</v>
      </c>
      <c r="F188" s="246">
        <v>3000.0</v>
      </c>
      <c r="G188" s="247" t="str">
        <f>F188-F188*'Форма заказа|Summary of order'!$D$16</f>
        <v>  3,000.00 ₽ </v>
      </c>
      <c r="H188" s="281" t="str">
        <f>F188*1.2-F188*1.2*'Форма заказа|Summary of order'!$D$16</f>
        <v>  3,600.00 ₽ </v>
      </c>
      <c r="I188" s="301" t="str">
        <f>ROUNDUP(F188/'Форма заказа|Summary of order'!$E$18,0)</f>
        <v> €  40 </v>
      </c>
      <c r="J188" s="136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4"/>
      <c r="W188" s="282" t="str">
        <f t="shared" si="115"/>
        <v>0</v>
      </c>
      <c r="X188" s="138" t="str">
        <f t="shared" si="116"/>
        <v>0</v>
      </c>
      <c r="Y188" s="138" t="str">
        <f t="shared" si="117"/>
        <v>0</v>
      </c>
      <c r="Z188" s="237" t="str">
        <f t="shared" si="118"/>
        <v>  -   ₽ </v>
      </c>
      <c r="AA188" s="176" t="str">
        <f t="shared" si="119"/>
        <v>  - € </v>
      </c>
      <c r="AB188" s="238">
        <v>0.0</v>
      </c>
      <c r="AC188" s="239" t="str">
        <f t="shared" si="59"/>
        <v>0</v>
      </c>
      <c r="AD188" s="254">
        <v>18.0</v>
      </c>
      <c r="AE188" s="239" t="str">
        <f t="shared" si="120"/>
        <v>0</v>
      </c>
    </row>
    <row r="189" ht="99.75" customHeight="1">
      <c r="A189" s="241" t="s">
        <v>294</v>
      </c>
      <c r="B189" s="242" t="s">
        <v>113</v>
      </c>
      <c r="C189" s="364"/>
      <c r="D189" s="244">
        <v>6.0</v>
      </c>
      <c r="E189" s="245">
        <v>1.66</v>
      </c>
      <c r="F189" s="246">
        <v>4200.0</v>
      </c>
      <c r="G189" s="330" t="str">
        <f>F189-F189*'Форма заказа|Summary of order'!$D$16</f>
        <v>  4,200.00 ₽ </v>
      </c>
      <c r="H189" s="248"/>
      <c r="I189" s="301" t="str">
        <f>ROUNDUP(F189/'Форма заказа|Summary of order'!$E$18,0)</f>
        <v> €  56 </v>
      </c>
      <c r="J189" s="136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4"/>
      <c r="W189" s="250" t="str">
        <f t="shared" si="115"/>
        <v>0</v>
      </c>
      <c r="X189" s="244" t="str">
        <f t="shared" si="116"/>
        <v>0</v>
      </c>
      <c r="Y189" s="244" t="str">
        <f t="shared" si="117"/>
        <v>0</v>
      </c>
      <c r="Z189" s="251" t="str">
        <f t="shared" si="118"/>
        <v>  -   ₽ </v>
      </c>
      <c r="AA189" s="252" t="str">
        <f t="shared" si="119"/>
        <v>  - € </v>
      </c>
      <c r="AB189" s="238">
        <v>0.0</v>
      </c>
      <c r="AC189" s="253" t="str">
        <f t="shared" si="59"/>
        <v>0</v>
      </c>
      <c r="AD189" s="254">
        <v>18.0</v>
      </c>
      <c r="AE189" s="253" t="str">
        <f t="shared" si="120"/>
        <v>0</v>
      </c>
    </row>
    <row r="190" ht="99.75" customHeight="1">
      <c r="A190" s="276" t="s">
        <v>295</v>
      </c>
      <c r="B190" s="242" t="s">
        <v>113</v>
      </c>
      <c r="C190" s="429"/>
      <c r="D190" s="244">
        <v>4.0</v>
      </c>
      <c r="E190" s="245">
        <v>1.76</v>
      </c>
      <c r="F190" s="246">
        <v>4000.0</v>
      </c>
      <c r="G190" s="247" t="str">
        <f>F190-F190*'Форма заказа|Summary of order'!$D$16</f>
        <v>  4,000.00 ₽ </v>
      </c>
      <c r="H190" s="281" t="str">
        <f>F190*1.2-F190*1.2*'Форма заказа|Summary of order'!$D$16</f>
        <v>  4,800.00 ₽ </v>
      </c>
      <c r="I190" s="301" t="str">
        <f>ROUNDUP(F190/'Форма заказа|Summary of order'!$E$18,0)</f>
        <v> €  54 </v>
      </c>
      <c r="J190" s="136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4"/>
      <c r="W190" s="282" t="str">
        <f t="shared" si="115"/>
        <v>0</v>
      </c>
      <c r="X190" s="138" t="str">
        <f t="shared" si="116"/>
        <v>0</v>
      </c>
      <c r="Y190" s="138" t="str">
        <f t="shared" si="117"/>
        <v>0</v>
      </c>
      <c r="Z190" s="237" t="str">
        <f t="shared" si="118"/>
        <v>  -   ₽ </v>
      </c>
      <c r="AA190" s="176" t="str">
        <f t="shared" si="119"/>
        <v>  - € </v>
      </c>
      <c r="AB190" s="238">
        <v>0.0</v>
      </c>
      <c r="AC190" s="239" t="str">
        <f t="shared" si="59"/>
        <v>0</v>
      </c>
      <c r="AD190" s="254">
        <v>13.0</v>
      </c>
      <c r="AE190" s="239" t="str">
        <f t="shared" si="120"/>
        <v>0</v>
      </c>
    </row>
    <row r="191" ht="99.75" customHeight="1">
      <c r="A191" s="241" t="s">
        <v>296</v>
      </c>
      <c r="B191" s="242" t="s">
        <v>113</v>
      </c>
      <c r="C191" s="364"/>
      <c r="D191" s="244">
        <v>2.0</v>
      </c>
      <c r="E191" s="245">
        <v>1.93</v>
      </c>
      <c r="F191" s="246">
        <v>3900.0</v>
      </c>
      <c r="G191" s="330" t="str">
        <f>F191-F191*'Форма заказа|Summary of order'!$D$16</f>
        <v>  3,900.00 ₽ </v>
      </c>
      <c r="H191" s="248"/>
      <c r="I191" s="301" t="str">
        <f>ROUNDUP(F191/'Форма заказа|Summary of order'!$E$18,0)</f>
        <v> €  52 </v>
      </c>
      <c r="J191" s="136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4"/>
      <c r="W191" s="250" t="str">
        <f t="shared" si="115"/>
        <v>0</v>
      </c>
      <c r="X191" s="244" t="str">
        <f t="shared" si="116"/>
        <v>0</v>
      </c>
      <c r="Y191" s="244" t="str">
        <f t="shared" si="117"/>
        <v>0</v>
      </c>
      <c r="Z191" s="251" t="str">
        <f t="shared" si="118"/>
        <v>  -   ₽ </v>
      </c>
      <c r="AA191" s="252" t="str">
        <f t="shared" si="119"/>
        <v>  - € </v>
      </c>
      <c r="AB191" s="238">
        <v>0.0</v>
      </c>
      <c r="AC191" s="253" t="str">
        <f t="shared" si="59"/>
        <v>0</v>
      </c>
      <c r="AD191" s="254">
        <v>13.0</v>
      </c>
      <c r="AE191" s="253" t="str">
        <f t="shared" si="120"/>
        <v>0</v>
      </c>
    </row>
    <row r="192" ht="99.75" customHeight="1">
      <c r="A192" s="241" t="s">
        <v>297</v>
      </c>
      <c r="B192" s="242" t="s">
        <v>113</v>
      </c>
      <c r="C192" s="429"/>
      <c r="D192" s="324">
        <v>1.0</v>
      </c>
      <c r="E192" s="325">
        <v>2.78</v>
      </c>
      <c r="F192" s="326">
        <v>5100.0</v>
      </c>
      <c r="G192" s="258" t="str">
        <f>F192-F192*'Форма заказа|Summary of order'!$D$16</f>
        <v>  5,100.00 ₽ </v>
      </c>
      <c r="H192" s="259" t="str">
        <f>F192*1.2-F192*1.2*'Форма заказа|Summary of order'!$D$16</f>
        <v>  6,120.00 ₽ </v>
      </c>
      <c r="I192" s="404" t="str">
        <f>ROUNDUP(F192/'Форма заказа|Summary of order'!$E$18,0)</f>
        <v> €  68 </v>
      </c>
      <c r="J192" s="136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4"/>
      <c r="W192" s="250" t="str">
        <f t="shared" si="115"/>
        <v>0</v>
      </c>
      <c r="X192" s="138" t="str">
        <f t="shared" si="116"/>
        <v>0</v>
      </c>
      <c r="Y192" s="138" t="str">
        <f t="shared" si="117"/>
        <v>0</v>
      </c>
      <c r="Z192" s="139" t="str">
        <f>SUM(J192:S192)*F192+SUM(T192:V192)*F192*1.2</f>
        <v>  -   ₽ </v>
      </c>
      <c r="AA192" s="389" t="str">
        <f>SUM(J192:S192)*I192+SUM(T192:V192)*I192*1.2</f>
        <v>  - € </v>
      </c>
      <c r="AB192" s="299"/>
      <c r="AC192" s="239"/>
      <c r="AD192" s="240"/>
      <c r="AE192" s="239"/>
    </row>
    <row r="193">
      <c r="A193" s="338" t="s">
        <v>298</v>
      </c>
      <c r="B193" s="339"/>
      <c r="C193" s="340"/>
      <c r="D193" s="430"/>
      <c r="E193" s="431"/>
      <c r="F193" s="430"/>
      <c r="G193" s="344"/>
      <c r="H193" s="344"/>
      <c r="I193" s="344"/>
      <c r="J193" s="343"/>
      <c r="K193" s="343"/>
      <c r="L193" s="385"/>
      <c r="M193" s="385"/>
      <c r="N193" s="385"/>
      <c r="O193" s="385"/>
      <c r="P193" s="385"/>
      <c r="Q193" s="385"/>
      <c r="R193" s="385"/>
      <c r="S193" s="385"/>
      <c r="T193" s="432"/>
      <c r="U193" s="385"/>
      <c r="V193" s="433"/>
      <c r="W193" s="385"/>
      <c r="X193" s="385"/>
      <c r="Y193" s="385"/>
      <c r="Z193" s="385"/>
      <c r="AA193" s="385"/>
      <c r="AB193" s="385"/>
      <c r="AC193" s="434" t="str">
        <f>AB193*Y193</f>
        <v>0</v>
      </c>
      <c r="AD193" s="434"/>
      <c r="AE193" s="434"/>
    </row>
    <row r="194" ht="99.75" customHeight="1">
      <c r="A194" s="276" t="s">
        <v>299</v>
      </c>
      <c r="B194" s="242" t="s">
        <v>113</v>
      </c>
      <c r="C194" s="329"/>
      <c r="D194" s="244">
        <v>3.0</v>
      </c>
      <c r="E194" s="245">
        <v>2.94</v>
      </c>
      <c r="F194" s="246">
        <v>5700.0</v>
      </c>
      <c r="G194" s="247" t="str">
        <f>F194-F194*'Форма заказа|Summary of order'!$D$16</f>
        <v>  5,700.00 ₽ </v>
      </c>
      <c r="H194" s="281" t="str">
        <f>F194*1.2-F194*1.2*'Форма заказа|Summary of order'!$D$16</f>
        <v>  6,840.00 ₽ </v>
      </c>
      <c r="I194" s="301" t="str">
        <f>ROUNDUP(F194/'Форма заказа|Summary of order'!$E$18,0)</f>
        <v> €  76 </v>
      </c>
      <c r="J194" s="136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4"/>
      <c r="W194" s="282" t="str">
        <f t="shared" ref="W194:W197" si="121">E194*Y194</f>
        <v>0</v>
      </c>
      <c r="X194" s="138" t="str">
        <f t="shared" ref="X194:X197" si="122">Y194*D194</f>
        <v>0</v>
      </c>
      <c r="Y194" s="138" t="str">
        <f t="shared" ref="Y194:Y197" si="123">SUM(J194:V194)</f>
        <v>0</v>
      </c>
      <c r="Z194" s="237" t="str">
        <f t="shared" ref="Z194:Z197" si="124">SUM(J194:S194)*F194+SUM(T194:V194)*F194*1.2</f>
        <v>  -   ₽ </v>
      </c>
      <c r="AA194" s="176" t="str">
        <f t="shared" ref="AA194:AA197" si="125">SUM(J194:S194)*I194+SUM(T194:V194)*I194*1.2</f>
        <v>  - € </v>
      </c>
      <c r="AB194" s="238"/>
      <c r="AC194" s="239"/>
      <c r="AD194" s="254"/>
      <c r="AE194" s="239"/>
    </row>
    <row r="195" ht="99.75" customHeight="1">
      <c r="A195" s="276" t="s">
        <v>300</v>
      </c>
      <c r="B195" s="242" t="s">
        <v>113</v>
      </c>
      <c r="C195" s="429"/>
      <c r="D195" s="244">
        <v>3.0</v>
      </c>
      <c r="E195" s="245">
        <v>2.51</v>
      </c>
      <c r="F195" s="246">
        <v>5000.0</v>
      </c>
      <c r="G195" s="247" t="str">
        <f>F195-F195*'Форма заказа|Summary of order'!$D$16</f>
        <v>  5,000.00 ₽ </v>
      </c>
      <c r="H195" s="281" t="str">
        <f>F195*1.2-F195*1.2*'Форма заказа|Summary of order'!$D$16</f>
        <v>  6,000.00 ₽ </v>
      </c>
      <c r="I195" s="301" t="str">
        <f>ROUNDUP(F195/'Форма заказа|Summary of order'!$E$18,0)</f>
        <v> €  67 </v>
      </c>
      <c r="J195" s="136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4"/>
      <c r="W195" s="282" t="str">
        <f t="shared" si="121"/>
        <v>0</v>
      </c>
      <c r="X195" s="138" t="str">
        <f t="shared" si="122"/>
        <v>0</v>
      </c>
      <c r="Y195" s="138" t="str">
        <f t="shared" si="123"/>
        <v>0</v>
      </c>
      <c r="Z195" s="237" t="str">
        <f t="shared" si="124"/>
        <v>  -   ₽ </v>
      </c>
      <c r="AA195" s="176" t="str">
        <f t="shared" si="125"/>
        <v>  - € </v>
      </c>
      <c r="AB195" s="238"/>
      <c r="AC195" s="239"/>
      <c r="AD195" s="254"/>
      <c r="AE195" s="239"/>
    </row>
    <row r="196" ht="99.75" customHeight="1">
      <c r="A196" s="276" t="s">
        <v>301</v>
      </c>
      <c r="B196" s="242" t="s">
        <v>113</v>
      </c>
      <c r="C196" s="429"/>
      <c r="D196" s="244">
        <v>2.0</v>
      </c>
      <c r="E196" s="245">
        <v>2.97</v>
      </c>
      <c r="F196" s="246">
        <v>6200.0</v>
      </c>
      <c r="G196" s="247" t="str">
        <f>F196-F196*'Форма заказа|Summary of order'!$D$16</f>
        <v>  6,200.00 ₽ </v>
      </c>
      <c r="H196" s="281" t="str">
        <f>F196*1.2-F196*1.2*'Форма заказа|Summary of order'!$D$16</f>
        <v>  7,440.00 ₽ </v>
      </c>
      <c r="I196" s="301" t="str">
        <f>ROUNDUP(F196/'Форма заказа|Summary of order'!$E$18,0)</f>
        <v> €  83 </v>
      </c>
      <c r="J196" s="136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4"/>
      <c r="W196" s="282" t="str">
        <f t="shared" si="121"/>
        <v>0</v>
      </c>
      <c r="X196" s="138" t="str">
        <f t="shared" si="122"/>
        <v>0</v>
      </c>
      <c r="Y196" s="138" t="str">
        <f t="shared" si="123"/>
        <v>0</v>
      </c>
      <c r="Z196" s="237" t="str">
        <f t="shared" si="124"/>
        <v>  -   ₽ </v>
      </c>
      <c r="AA196" s="176" t="str">
        <f t="shared" si="125"/>
        <v>  - € </v>
      </c>
      <c r="AB196" s="238"/>
      <c r="AC196" s="239"/>
      <c r="AD196" s="254"/>
      <c r="AE196" s="239"/>
    </row>
    <row r="197" ht="99.75" customHeight="1">
      <c r="A197" s="276" t="s">
        <v>302</v>
      </c>
      <c r="B197" s="242" t="s">
        <v>113</v>
      </c>
      <c r="C197" s="429"/>
      <c r="D197" s="244">
        <v>2.0</v>
      </c>
      <c r="E197" s="245">
        <v>3.52</v>
      </c>
      <c r="F197" s="246">
        <v>7200.0</v>
      </c>
      <c r="G197" s="247" t="str">
        <f>F197-F197*'Форма заказа|Summary of order'!$D$16</f>
        <v>  7,200.00 ₽ </v>
      </c>
      <c r="H197" s="281" t="str">
        <f>F197*1.2-F197*1.2*'Форма заказа|Summary of order'!$D$16</f>
        <v>  8,640.00 ₽ </v>
      </c>
      <c r="I197" s="301" t="str">
        <f>ROUNDUP(F197/'Форма заказа|Summary of order'!$E$18,0)</f>
        <v> €  96 </v>
      </c>
      <c r="J197" s="136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4"/>
      <c r="W197" s="282" t="str">
        <f t="shared" si="121"/>
        <v>0</v>
      </c>
      <c r="X197" s="138" t="str">
        <f t="shared" si="122"/>
        <v>0</v>
      </c>
      <c r="Y197" s="138" t="str">
        <f t="shared" si="123"/>
        <v>0</v>
      </c>
      <c r="Z197" s="237" t="str">
        <f t="shared" si="124"/>
        <v>  -   ₽ </v>
      </c>
      <c r="AA197" s="176" t="str">
        <f t="shared" si="125"/>
        <v>  - € </v>
      </c>
      <c r="AB197" s="238"/>
      <c r="AC197" s="239"/>
      <c r="AD197" s="254"/>
      <c r="AE197" s="239"/>
    </row>
    <row r="198">
      <c r="A198" s="338" t="s">
        <v>303</v>
      </c>
      <c r="B198" s="339"/>
      <c r="C198" s="340"/>
      <c r="D198" s="430"/>
      <c r="E198" s="431"/>
      <c r="F198" s="430"/>
      <c r="G198" s="344"/>
      <c r="H198" s="344"/>
      <c r="I198" s="344"/>
      <c r="J198" s="343"/>
      <c r="K198" s="343"/>
      <c r="L198" s="385"/>
      <c r="M198" s="385"/>
      <c r="N198" s="385"/>
      <c r="O198" s="385"/>
      <c r="P198" s="385"/>
      <c r="Q198" s="385"/>
      <c r="R198" s="385"/>
      <c r="S198" s="385"/>
      <c r="T198" s="432"/>
      <c r="U198" s="385"/>
      <c r="V198" s="433"/>
      <c r="W198" s="385"/>
      <c r="X198" s="385"/>
      <c r="Y198" s="385"/>
      <c r="Z198" s="385"/>
      <c r="AA198" s="385"/>
      <c r="AB198" s="385"/>
      <c r="AC198" s="434" t="str">
        <f t="shared" ref="AC198:AC228" si="126">AB198*Y198</f>
        <v>0</v>
      </c>
      <c r="AD198" s="434"/>
      <c r="AE198" s="434"/>
    </row>
    <row r="199" ht="54.75" customHeight="1">
      <c r="A199" s="126" t="s">
        <v>304</v>
      </c>
      <c r="B199" s="230" t="s">
        <v>111</v>
      </c>
      <c r="C199" s="310"/>
      <c r="D199" s="128">
        <v>5.0</v>
      </c>
      <c r="E199" s="297">
        <v>0.6</v>
      </c>
      <c r="F199" s="129">
        <v>1100.0</v>
      </c>
      <c r="G199" s="234" t="str">
        <f>F199-F199*'Форма заказа|Summary of order'!$D$16</f>
        <v>  1,100.00 ₽ </v>
      </c>
      <c r="H199" s="235" t="str">
        <f>F199*1.2-F199*1.2*'Форма заказа|Summary of order'!$D$16</f>
        <v>  1,320.00 ₽ </v>
      </c>
      <c r="I199" s="298" t="str">
        <f>ROUNDUP(F199/'Форма заказа|Summary of order'!$E$18,0)</f>
        <v> €  15 </v>
      </c>
      <c r="J199" s="136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4"/>
      <c r="W199" s="236" t="str">
        <f t="shared" ref="W199:W206" si="127">E199*Y199</f>
        <v>0</v>
      </c>
      <c r="X199" s="128" t="str">
        <f t="shared" ref="X199:X206" si="128">Y199*D199</f>
        <v>0</v>
      </c>
      <c r="Y199" s="128" t="str">
        <f t="shared" ref="Y199:Y206" si="129">SUM(J199:V199)</f>
        <v>0</v>
      </c>
      <c r="Z199" s="237" t="str">
        <f t="shared" ref="Z199:Z206" si="130">SUM(J199:V199)*F199</f>
        <v>  -   ₽ </v>
      </c>
      <c r="AA199" s="176" t="str">
        <f t="shared" ref="AA199:AA206" si="131">SUM(J199:V199)*I199</f>
        <v>  - € </v>
      </c>
      <c r="AB199" s="238">
        <v>0.0</v>
      </c>
      <c r="AC199" s="239" t="str">
        <f t="shared" si="126"/>
        <v>0</v>
      </c>
      <c r="AD199" s="240">
        <v>10.0</v>
      </c>
      <c r="AE199" s="239" t="str">
        <f t="shared" ref="AE199:AE206" si="132">Y199*AD199</f>
        <v>0</v>
      </c>
    </row>
    <row r="200" ht="54.75" customHeight="1">
      <c r="A200" s="276" t="s">
        <v>305</v>
      </c>
      <c r="B200" s="242" t="s">
        <v>113</v>
      </c>
      <c r="C200" s="277"/>
      <c r="D200" s="244">
        <v>5.0</v>
      </c>
      <c r="E200" s="245">
        <v>0.29</v>
      </c>
      <c r="F200" s="246">
        <v>1400.0</v>
      </c>
      <c r="G200" s="330" t="str">
        <f>F200-F200*'Форма заказа|Summary of order'!$D$16</f>
        <v>  1,400.00 ₽ </v>
      </c>
      <c r="H200" s="248"/>
      <c r="I200" s="301" t="str">
        <f>ROUNDUP(F200/'Форма заказа|Summary of order'!$E$18,0)</f>
        <v> €  19 </v>
      </c>
      <c r="J200" s="136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4"/>
      <c r="W200" s="250" t="str">
        <f t="shared" si="127"/>
        <v>0</v>
      </c>
      <c r="X200" s="244" t="str">
        <f t="shared" si="128"/>
        <v>0</v>
      </c>
      <c r="Y200" s="244" t="str">
        <f t="shared" si="129"/>
        <v>0</v>
      </c>
      <c r="Z200" s="251" t="str">
        <f t="shared" si="130"/>
        <v>  -   ₽ </v>
      </c>
      <c r="AA200" s="252" t="str">
        <f t="shared" si="131"/>
        <v>  - € </v>
      </c>
      <c r="AB200" s="238">
        <v>0.0</v>
      </c>
      <c r="AC200" s="253" t="str">
        <f t="shared" si="126"/>
        <v>0</v>
      </c>
      <c r="AD200" s="254">
        <v>10.0</v>
      </c>
      <c r="AE200" s="253" t="str">
        <f t="shared" si="132"/>
        <v>0</v>
      </c>
    </row>
    <row r="201" ht="54.75" customHeight="1">
      <c r="A201" s="148" t="s">
        <v>306</v>
      </c>
      <c r="B201" s="278" t="s">
        <v>111</v>
      </c>
      <c r="C201" s="277"/>
      <c r="D201" s="138">
        <v>5.0</v>
      </c>
      <c r="E201" s="280">
        <v>1.4</v>
      </c>
      <c r="F201" s="139">
        <v>1500.0</v>
      </c>
      <c r="G201" s="247" t="str">
        <f>F201-F201*'Форма заказа|Summary of order'!$D$16</f>
        <v>  1,500.00 ₽ </v>
      </c>
      <c r="H201" s="281" t="str">
        <f>F201*1.2-F201*1.2*'Форма заказа|Summary of order'!$D$16</f>
        <v>  1,800.00 ₽ </v>
      </c>
      <c r="I201" s="175" t="str">
        <f>ROUNDUP(F201/'Форма заказа|Summary of order'!$E$18,0)</f>
        <v> €  20 </v>
      </c>
      <c r="J201" s="136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4"/>
      <c r="W201" s="282" t="str">
        <f t="shared" si="127"/>
        <v>0</v>
      </c>
      <c r="X201" s="138" t="str">
        <f t="shared" si="128"/>
        <v>0</v>
      </c>
      <c r="Y201" s="138" t="str">
        <f t="shared" si="129"/>
        <v>0</v>
      </c>
      <c r="Z201" s="237" t="str">
        <f t="shared" si="130"/>
        <v>  -   ₽ </v>
      </c>
      <c r="AA201" s="176" t="str">
        <f t="shared" si="131"/>
        <v>  - € </v>
      </c>
      <c r="AB201" s="238">
        <v>0.0</v>
      </c>
      <c r="AC201" s="239" t="str">
        <f t="shared" si="126"/>
        <v>0</v>
      </c>
      <c r="AD201" s="240">
        <v>10.0</v>
      </c>
      <c r="AE201" s="239" t="str">
        <f t="shared" si="132"/>
        <v>0</v>
      </c>
    </row>
    <row r="202" ht="54.75" customHeight="1">
      <c r="A202" s="276" t="s">
        <v>307</v>
      </c>
      <c r="B202" s="242" t="s">
        <v>113</v>
      </c>
      <c r="C202" s="277"/>
      <c r="D202" s="244">
        <v>5.0</v>
      </c>
      <c r="E202" s="245">
        <v>0.69</v>
      </c>
      <c r="F202" s="246">
        <v>1900.0</v>
      </c>
      <c r="G202" s="330" t="str">
        <f>F202-F202*'Форма заказа|Summary of order'!$D$16</f>
        <v>  1,900.00 ₽ </v>
      </c>
      <c r="H202" s="248"/>
      <c r="I202" s="301" t="str">
        <f>ROUNDUP(F202/'Форма заказа|Summary of order'!$E$18,0)</f>
        <v> €  26 </v>
      </c>
      <c r="J202" s="136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4"/>
      <c r="W202" s="250" t="str">
        <f t="shared" si="127"/>
        <v>0</v>
      </c>
      <c r="X202" s="244" t="str">
        <f t="shared" si="128"/>
        <v>0</v>
      </c>
      <c r="Y202" s="244" t="str">
        <f t="shared" si="129"/>
        <v>0</v>
      </c>
      <c r="Z202" s="251" t="str">
        <f t="shared" si="130"/>
        <v>  -   ₽ </v>
      </c>
      <c r="AA202" s="252" t="str">
        <f t="shared" si="131"/>
        <v>  - € </v>
      </c>
      <c r="AB202" s="238">
        <v>0.0</v>
      </c>
      <c r="AC202" s="253" t="str">
        <f t="shared" si="126"/>
        <v>0</v>
      </c>
      <c r="AD202" s="254">
        <v>10.0</v>
      </c>
      <c r="AE202" s="253" t="str">
        <f t="shared" si="132"/>
        <v>0</v>
      </c>
    </row>
    <row r="203" ht="54.75" customHeight="1">
      <c r="A203" s="148" t="s">
        <v>308</v>
      </c>
      <c r="B203" s="278" t="s">
        <v>111</v>
      </c>
      <c r="C203" s="277"/>
      <c r="D203" s="138">
        <v>5.0</v>
      </c>
      <c r="E203" s="280">
        <v>1.4</v>
      </c>
      <c r="F203" s="139">
        <v>1500.0</v>
      </c>
      <c r="G203" s="247" t="str">
        <f>F203-F203*'Форма заказа|Summary of order'!$D$16</f>
        <v>  1,500.00 ₽ </v>
      </c>
      <c r="H203" s="281" t="str">
        <f>F203*1.2-F203*1.2*'Форма заказа|Summary of order'!$D$16</f>
        <v>  1,800.00 ₽ </v>
      </c>
      <c r="I203" s="175" t="str">
        <f>ROUNDUP(F203/'Форма заказа|Summary of order'!$E$18,0)</f>
        <v> €  20 </v>
      </c>
      <c r="J203" s="136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4"/>
      <c r="W203" s="282" t="str">
        <f t="shared" si="127"/>
        <v>0</v>
      </c>
      <c r="X203" s="138" t="str">
        <f t="shared" si="128"/>
        <v>0</v>
      </c>
      <c r="Y203" s="138" t="str">
        <f t="shared" si="129"/>
        <v>0</v>
      </c>
      <c r="Z203" s="237" t="str">
        <f t="shared" si="130"/>
        <v>  -   ₽ </v>
      </c>
      <c r="AA203" s="176" t="str">
        <f t="shared" si="131"/>
        <v>  - € </v>
      </c>
      <c r="AB203" s="238">
        <v>0.0</v>
      </c>
      <c r="AC203" s="239" t="str">
        <f t="shared" si="126"/>
        <v>0</v>
      </c>
      <c r="AD203" s="240">
        <v>10.0</v>
      </c>
      <c r="AE203" s="239" t="str">
        <f t="shared" si="132"/>
        <v>0</v>
      </c>
    </row>
    <row r="204" ht="54.75" customHeight="1">
      <c r="A204" s="276" t="s">
        <v>309</v>
      </c>
      <c r="B204" s="242" t="s">
        <v>113</v>
      </c>
      <c r="C204" s="277"/>
      <c r="D204" s="244">
        <v>5.0</v>
      </c>
      <c r="E204" s="245">
        <v>0.71</v>
      </c>
      <c r="F204" s="246">
        <v>2000.0</v>
      </c>
      <c r="G204" s="330" t="str">
        <f>F204-F204*'Форма заказа|Summary of order'!$D$16</f>
        <v>  2,000.00 ₽ </v>
      </c>
      <c r="H204" s="248"/>
      <c r="I204" s="301" t="str">
        <f>ROUNDUP(F204/'Форма заказа|Summary of order'!$E$18,0)</f>
        <v> €  27 </v>
      </c>
      <c r="J204" s="136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4"/>
      <c r="W204" s="250" t="str">
        <f t="shared" si="127"/>
        <v>0</v>
      </c>
      <c r="X204" s="244" t="str">
        <f t="shared" si="128"/>
        <v>0</v>
      </c>
      <c r="Y204" s="244" t="str">
        <f t="shared" si="129"/>
        <v>0</v>
      </c>
      <c r="Z204" s="251" t="str">
        <f t="shared" si="130"/>
        <v>  -   ₽ </v>
      </c>
      <c r="AA204" s="252" t="str">
        <f t="shared" si="131"/>
        <v>  - € </v>
      </c>
      <c r="AB204" s="238">
        <v>0.0</v>
      </c>
      <c r="AC204" s="253" t="str">
        <f t="shared" si="126"/>
        <v>0</v>
      </c>
      <c r="AD204" s="254">
        <v>10.0</v>
      </c>
      <c r="AE204" s="253" t="str">
        <f t="shared" si="132"/>
        <v>0</v>
      </c>
    </row>
    <row r="205" ht="54.75" customHeight="1">
      <c r="A205" s="148" t="s">
        <v>310</v>
      </c>
      <c r="B205" s="278" t="s">
        <v>111</v>
      </c>
      <c r="C205" s="277"/>
      <c r="D205" s="138">
        <v>10.0</v>
      </c>
      <c r="E205" s="280">
        <v>0.51</v>
      </c>
      <c r="F205" s="139">
        <v>1600.0</v>
      </c>
      <c r="G205" s="247" t="str">
        <f>F205-F205*'Форма заказа|Summary of order'!$D$16</f>
        <v>  1,600.00 ₽ </v>
      </c>
      <c r="H205" s="281" t="str">
        <f>F205*1.2-F205*1.2*'Форма заказа|Summary of order'!$D$16</f>
        <v>  1,920.00 ₽ </v>
      </c>
      <c r="I205" s="175" t="str">
        <f>ROUNDUP(F205/'Форма заказа|Summary of order'!$E$18,0)</f>
        <v> €  22 </v>
      </c>
      <c r="J205" s="136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4"/>
      <c r="W205" s="282" t="str">
        <f t="shared" si="127"/>
        <v>0</v>
      </c>
      <c r="X205" s="138" t="str">
        <f t="shared" si="128"/>
        <v>0</v>
      </c>
      <c r="Y205" s="138" t="str">
        <f t="shared" si="129"/>
        <v>0</v>
      </c>
      <c r="Z205" s="237" t="str">
        <f t="shared" si="130"/>
        <v>  -   ₽ </v>
      </c>
      <c r="AA205" s="176" t="str">
        <f t="shared" si="131"/>
        <v>  - € </v>
      </c>
      <c r="AB205" s="238">
        <v>0.0</v>
      </c>
      <c r="AC205" s="239" t="str">
        <f t="shared" si="126"/>
        <v>0</v>
      </c>
      <c r="AD205" s="240">
        <v>20.0</v>
      </c>
      <c r="AE205" s="239" t="str">
        <f t="shared" si="132"/>
        <v>0</v>
      </c>
    </row>
    <row r="206" ht="54.75" customHeight="1">
      <c r="A206" s="285" t="s">
        <v>311</v>
      </c>
      <c r="B206" s="261" t="s">
        <v>113</v>
      </c>
      <c r="C206" s="286"/>
      <c r="D206" s="335">
        <v>10.0</v>
      </c>
      <c r="E206" s="355">
        <v>0.3</v>
      </c>
      <c r="F206" s="356">
        <v>1800.0</v>
      </c>
      <c r="G206" s="357" t="str">
        <f>F206-F206*'Форма заказа|Summary of order'!$D$16</f>
        <v>  1,800.00 ₽ </v>
      </c>
      <c r="H206" s="358"/>
      <c r="I206" s="359" t="str">
        <f>ROUNDUP(F206/'Форма заказа|Summary of order'!$E$18,0)</f>
        <v> €  24 </v>
      </c>
      <c r="J206" s="136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4"/>
      <c r="W206" s="334" t="str">
        <f t="shared" si="127"/>
        <v>0</v>
      </c>
      <c r="X206" s="335" t="str">
        <f t="shared" si="128"/>
        <v>0</v>
      </c>
      <c r="Y206" s="335" t="str">
        <f t="shared" si="129"/>
        <v>0</v>
      </c>
      <c r="Z206" s="251" t="str">
        <f t="shared" si="130"/>
        <v>  -   ₽ </v>
      </c>
      <c r="AA206" s="252" t="str">
        <f t="shared" si="131"/>
        <v>  - € </v>
      </c>
      <c r="AB206" s="238">
        <v>0.0</v>
      </c>
      <c r="AC206" s="362" t="str">
        <f t="shared" si="126"/>
        <v>0</v>
      </c>
      <c r="AD206" s="363">
        <v>20.0</v>
      </c>
      <c r="AE206" s="362" t="str">
        <f t="shared" si="132"/>
        <v>0</v>
      </c>
    </row>
    <row r="207">
      <c r="A207" s="338" t="s">
        <v>312</v>
      </c>
      <c r="B207" s="339"/>
      <c r="C207" s="340"/>
      <c r="D207" s="341"/>
      <c r="E207" s="342"/>
      <c r="F207" s="341"/>
      <c r="G207" s="343"/>
      <c r="H207" s="343"/>
      <c r="I207" s="343"/>
      <c r="J207" s="343"/>
      <c r="K207" s="343"/>
      <c r="L207" s="385"/>
      <c r="M207" s="385"/>
      <c r="N207" s="385"/>
      <c r="O207" s="385"/>
      <c r="P207" s="385"/>
      <c r="Q207" s="385"/>
      <c r="R207" s="385"/>
      <c r="S207" s="385"/>
      <c r="T207" s="432"/>
      <c r="U207" s="385"/>
      <c r="V207" s="433"/>
      <c r="W207" s="385"/>
      <c r="X207" s="385"/>
      <c r="Y207" s="385"/>
      <c r="Z207" s="385"/>
      <c r="AA207" s="385"/>
      <c r="AB207" s="385"/>
      <c r="AC207" s="434" t="str">
        <f t="shared" si="126"/>
        <v>0</v>
      </c>
      <c r="AD207" s="434"/>
      <c r="AE207" s="434"/>
    </row>
    <row r="208" ht="79.5" customHeight="1">
      <c r="A208" s="276" t="s">
        <v>313</v>
      </c>
      <c r="B208" s="242" t="s">
        <v>113</v>
      </c>
      <c r="C208" s="329"/>
      <c r="D208" s="244">
        <v>8.0</v>
      </c>
      <c r="E208" s="245">
        <v>0.48</v>
      </c>
      <c r="F208" s="246">
        <v>2300.0</v>
      </c>
      <c r="G208" s="330" t="str">
        <f>F208-F208*'Форма заказа|Summary of order'!$D$16</f>
        <v>  2,300.00 ₽ </v>
      </c>
      <c r="H208" s="248"/>
      <c r="I208" s="301" t="str">
        <f>ROUNDUP(F208/'Форма заказа|Summary of order'!$E$18,0)</f>
        <v> €  31 </v>
      </c>
      <c r="J208" s="136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4"/>
      <c r="W208" s="250" t="str">
        <f t="shared" ref="W208:W213" si="133">E208*Y208</f>
        <v>0</v>
      </c>
      <c r="X208" s="244" t="str">
        <f t="shared" ref="X208:X213" si="134">Y208*D208</f>
        <v>0</v>
      </c>
      <c r="Y208" s="244" t="str">
        <f t="shared" ref="Y208:Y213" si="135">SUM(J208:V208)</f>
        <v>0</v>
      </c>
      <c r="Z208" s="251" t="str">
        <f t="shared" ref="Z208:Z213" si="136">SUM(J208:V208)*F208</f>
        <v>  -   ₽ </v>
      </c>
      <c r="AA208" s="252" t="str">
        <f t="shared" ref="AA208:AA213" si="137">SUM(J208:V208)*I208</f>
        <v>  - € </v>
      </c>
      <c r="AB208" s="238">
        <v>0.0</v>
      </c>
      <c r="AC208" s="253" t="str">
        <f t="shared" si="126"/>
        <v>0</v>
      </c>
      <c r="AD208" s="254">
        <v>10.0</v>
      </c>
      <c r="AE208" s="253" t="str">
        <f t="shared" ref="AE208:AE213" si="138">Y208*AD208</f>
        <v>0</v>
      </c>
    </row>
    <row r="209" ht="76.5" customHeight="1">
      <c r="A209" s="276" t="s">
        <v>314</v>
      </c>
      <c r="B209" s="242" t="s">
        <v>113</v>
      </c>
      <c r="C209" s="329"/>
      <c r="D209" s="244">
        <v>8.0</v>
      </c>
      <c r="E209" s="245">
        <v>1.29</v>
      </c>
      <c r="F209" s="246">
        <v>3500.0</v>
      </c>
      <c r="G209" s="330" t="str">
        <f>F209-F209*'Форма заказа|Summary of order'!$D$16</f>
        <v>  3,500.00 ₽ </v>
      </c>
      <c r="H209" s="248"/>
      <c r="I209" s="301" t="str">
        <f>ROUNDUP(F209/'Форма заказа|Summary of order'!$E$18,0)</f>
        <v> €  47 </v>
      </c>
      <c r="J209" s="136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4"/>
      <c r="W209" s="250" t="str">
        <f t="shared" si="133"/>
        <v>0</v>
      </c>
      <c r="X209" s="244" t="str">
        <f t="shared" si="134"/>
        <v>0</v>
      </c>
      <c r="Y209" s="244" t="str">
        <f t="shared" si="135"/>
        <v>0</v>
      </c>
      <c r="Z209" s="251" t="str">
        <f t="shared" si="136"/>
        <v>  -   ₽ </v>
      </c>
      <c r="AA209" s="252" t="str">
        <f t="shared" si="137"/>
        <v>  - € </v>
      </c>
      <c r="AB209" s="238">
        <v>0.0</v>
      </c>
      <c r="AC209" s="253" t="str">
        <f t="shared" si="126"/>
        <v>0</v>
      </c>
      <c r="AD209" s="254">
        <v>10.0</v>
      </c>
      <c r="AE209" s="253" t="str">
        <f t="shared" si="138"/>
        <v>0</v>
      </c>
    </row>
    <row r="210" ht="84.0" customHeight="1">
      <c r="A210" s="276" t="s">
        <v>315</v>
      </c>
      <c r="B210" s="242" t="s">
        <v>113</v>
      </c>
      <c r="C210" s="329"/>
      <c r="D210" s="244">
        <v>4.0</v>
      </c>
      <c r="E210" s="245">
        <v>1.7</v>
      </c>
      <c r="F210" s="246">
        <v>3600.0</v>
      </c>
      <c r="G210" s="330" t="str">
        <f>F210-F210*'Форма заказа|Summary of order'!$D$16</f>
        <v>  3,600.00 ₽ </v>
      </c>
      <c r="H210" s="248"/>
      <c r="I210" s="301" t="str">
        <f>ROUNDUP(F210/'Форма заказа|Summary of order'!$E$18,0)</f>
        <v> €  48 </v>
      </c>
      <c r="J210" s="136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4"/>
      <c r="W210" s="250" t="str">
        <f t="shared" si="133"/>
        <v>0</v>
      </c>
      <c r="X210" s="244" t="str">
        <f t="shared" si="134"/>
        <v>0</v>
      </c>
      <c r="Y210" s="244" t="str">
        <f t="shared" si="135"/>
        <v>0</v>
      </c>
      <c r="Z210" s="251" t="str">
        <f t="shared" si="136"/>
        <v>  -   ₽ </v>
      </c>
      <c r="AA210" s="252" t="str">
        <f t="shared" si="137"/>
        <v>  - € </v>
      </c>
      <c r="AB210" s="238">
        <v>0.0</v>
      </c>
      <c r="AC210" s="253" t="str">
        <f t="shared" si="126"/>
        <v>0</v>
      </c>
      <c r="AD210" s="254">
        <v>10.0</v>
      </c>
      <c r="AE210" s="253" t="str">
        <f t="shared" si="138"/>
        <v>0</v>
      </c>
    </row>
    <row r="211" ht="87.75" customHeight="1">
      <c r="A211" s="276" t="s">
        <v>316</v>
      </c>
      <c r="B211" s="242" t="s">
        <v>113</v>
      </c>
      <c r="C211" s="329"/>
      <c r="D211" s="244">
        <v>4.0</v>
      </c>
      <c r="E211" s="245">
        <v>1.65</v>
      </c>
      <c r="F211" s="246">
        <v>3600.0</v>
      </c>
      <c r="G211" s="330" t="str">
        <f>F211-F211*'Форма заказа|Summary of order'!$D$16</f>
        <v>  3,600.00 ₽ </v>
      </c>
      <c r="H211" s="248"/>
      <c r="I211" s="301" t="str">
        <f>ROUNDUP(F211/'Форма заказа|Summary of order'!$E$18,0)</f>
        <v> €  48 </v>
      </c>
      <c r="J211" s="136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4"/>
      <c r="W211" s="250" t="str">
        <f t="shared" si="133"/>
        <v>0</v>
      </c>
      <c r="X211" s="244" t="str">
        <f t="shared" si="134"/>
        <v>0</v>
      </c>
      <c r="Y211" s="244" t="str">
        <f t="shared" si="135"/>
        <v>0</v>
      </c>
      <c r="Z211" s="251" t="str">
        <f t="shared" si="136"/>
        <v>  -   ₽ </v>
      </c>
      <c r="AA211" s="252" t="str">
        <f t="shared" si="137"/>
        <v>  - € </v>
      </c>
      <c r="AB211" s="238">
        <v>1.0</v>
      </c>
      <c r="AC211" s="253" t="str">
        <f t="shared" si="126"/>
        <v>0</v>
      </c>
      <c r="AD211" s="254">
        <v>11.0</v>
      </c>
      <c r="AE211" s="253" t="str">
        <f t="shared" si="138"/>
        <v>0</v>
      </c>
    </row>
    <row r="212" ht="85.5" customHeight="1">
      <c r="A212" s="276" t="s">
        <v>317</v>
      </c>
      <c r="B212" s="242" t="s">
        <v>113</v>
      </c>
      <c r="C212" s="329"/>
      <c r="D212" s="244">
        <v>4.0</v>
      </c>
      <c r="E212" s="245">
        <v>2.62</v>
      </c>
      <c r="F212" s="246">
        <v>5500.0</v>
      </c>
      <c r="G212" s="330" t="str">
        <f>F212-F212*'Форма заказа|Summary of order'!$D$16</f>
        <v>  5,500.00 ₽ </v>
      </c>
      <c r="H212" s="248"/>
      <c r="I212" s="301" t="str">
        <f>ROUNDUP(F212/'Форма заказа|Summary of order'!$E$18,0)</f>
        <v> €  74 </v>
      </c>
      <c r="J212" s="136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4"/>
      <c r="W212" s="250" t="str">
        <f t="shared" si="133"/>
        <v>0</v>
      </c>
      <c r="X212" s="244" t="str">
        <f t="shared" si="134"/>
        <v>0</v>
      </c>
      <c r="Y212" s="244" t="str">
        <f t="shared" si="135"/>
        <v>0</v>
      </c>
      <c r="Z212" s="251" t="str">
        <f t="shared" si="136"/>
        <v>  -   ₽ </v>
      </c>
      <c r="AA212" s="252" t="str">
        <f t="shared" si="137"/>
        <v>  - € </v>
      </c>
      <c r="AB212" s="238">
        <v>0.0</v>
      </c>
      <c r="AC212" s="253" t="str">
        <f t="shared" si="126"/>
        <v>0</v>
      </c>
      <c r="AD212" s="254">
        <v>10.0</v>
      </c>
      <c r="AE212" s="253" t="str">
        <f t="shared" si="138"/>
        <v>0</v>
      </c>
    </row>
    <row r="213" ht="93.75" customHeight="1">
      <c r="A213" s="285" t="s">
        <v>318</v>
      </c>
      <c r="B213" s="261" t="s">
        <v>113</v>
      </c>
      <c r="C213" s="329"/>
      <c r="D213" s="335">
        <v>3.0</v>
      </c>
      <c r="E213" s="355">
        <v>3.63</v>
      </c>
      <c r="F213" s="356">
        <v>6900.0</v>
      </c>
      <c r="G213" s="357" t="str">
        <f>F213-F213*'Форма заказа|Summary of order'!$D$16</f>
        <v>  6,900.00 ₽ </v>
      </c>
      <c r="H213" s="358"/>
      <c r="I213" s="359" t="str">
        <f>ROUNDUP(F213/'Форма заказа|Summary of order'!$E$18,0)</f>
        <v> €  92 </v>
      </c>
      <c r="J213" s="136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4"/>
      <c r="W213" s="334" t="str">
        <f t="shared" si="133"/>
        <v>0</v>
      </c>
      <c r="X213" s="335" t="str">
        <f t="shared" si="134"/>
        <v>0</v>
      </c>
      <c r="Y213" s="335" t="str">
        <f t="shared" si="135"/>
        <v>0</v>
      </c>
      <c r="Z213" s="251" t="str">
        <f t="shared" si="136"/>
        <v>  -   ₽ </v>
      </c>
      <c r="AA213" s="252" t="str">
        <f t="shared" si="137"/>
        <v>  - € </v>
      </c>
      <c r="AB213" s="238">
        <v>0.0</v>
      </c>
      <c r="AC213" s="362" t="str">
        <f t="shared" si="126"/>
        <v>0</v>
      </c>
      <c r="AD213" s="363">
        <v>20.0</v>
      </c>
      <c r="AE213" s="362" t="str">
        <f t="shared" si="138"/>
        <v>0</v>
      </c>
    </row>
    <row r="214">
      <c r="A214" s="403" t="s">
        <v>319</v>
      </c>
      <c r="B214" s="417"/>
      <c r="C214" s="418"/>
      <c r="D214" s="385"/>
      <c r="E214" s="386"/>
      <c r="F214" s="385"/>
      <c r="G214" s="419" t="str">
        <f>F214-F214*'Форма заказа|Summary of order'!$D$16</f>
        <v>  -   ₽ </v>
      </c>
      <c r="H214" s="419" t="str">
        <f>F214*1.2-F214*1.2*'Форма заказа|Summary of order'!$D$16</f>
        <v>  -   ₽ </v>
      </c>
      <c r="I214" s="385"/>
      <c r="J214" s="385"/>
      <c r="K214" s="367"/>
      <c r="L214" s="367"/>
      <c r="M214" s="367"/>
      <c r="N214" s="367"/>
      <c r="O214" s="367"/>
      <c r="P214" s="367"/>
      <c r="Q214" s="367"/>
      <c r="R214" s="367"/>
      <c r="S214" s="367"/>
      <c r="T214" s="369"/>
      <c r="U214" s="367"/>
      <c r="V214" s="370"/>
      <c r="W214" s="367"/>
      <c r="X214" s="367"/>
      <c r="Y214" s="367"/>
      <c r="Z214" s="367"/>
      <c r="AA214" s="367"/>
      <c r="AB214" s="367"/>
      <c r="AC214" s="367" t="str">
        <f t="shared" si="126"/>
        <v>0</v>
      </c>
      <c r="AD214" s="400"/>
      <c r="AE214" s="400"/>
    </row>
    <row r="215" ht="50.25" customHeight="1">
      <c r="A215" s="126" t="s">
        <v>320</v>
      </c>
      <c r="B215" s="230" t="s">
        <v>111</v>
      </c>
      <c r="C215" s="435"/>
      <c r="D215" s="128">
        <v>4.0</v>
      </c>
      <c r="E215" s="297">
        <v>4.32</v>
      </c>
      <c r="F215" s="129">
        <v>2900.0</v>
      </c>
      <c r="G215" s="234" t="str">
        <f>F215-F215*'Форма заказа|Summary of order'!$D$16</f>
        <v>  2,900.00 ₽ </v>
      </c>
      <c r="H215" s="235" t="str">
        <f>F215*1.2-F215*1.2*'Форма заказа|Summary of order'!$D$16</f>
        <v>  3,480.00 ₽ </v>
      </c>
      <c r="I215" s="298" t="str">
        <f>ROUNDUP(F215/'Форма заказа|Summary of order'!$E$18,0)</f>
        <v> €  39 </v>
      </c>
      <c r="J215" s="136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4"/>
      <c r="W215" s="236" t="str">
        <f t="shared" ref="W215:W222" si="139">E215*Y215</f>
        <v>0</v>
      </c>
      <c r="X215" s="128" t="str">
        <f t="shared" ref="X215:X222" si="140">Y215*D215</f>
        <v>0</v>
      </c>
      <c r="Y215" s="128" t="str">
        <f t="shared" ref="Y215:Y222" si="141">SUM(J215:V215)</f>
        <v>0</v>
      </c>
      <c r="Z215" s="237" t="str">
        <f t="shared" ref="Z215:Z222" si="142">SUM(J215:V215)*F215</f>
        <v>  -   ₽ </v>
      </c>
      <c r="AA215" s="176" t="str">
        <f t="shared" ref="AA215:AA222" si="143">SUM(J215:V215)*I215</f>
        <v>  - € </v>
      </c>
      <c r="AB215" s="238">
        <v>0.0</v>
      </c>
      <c r="AC215" s="239" t="str">
        <f t="shared" si="126"/>
        <v>0</v>
      </c>
      <c r="AD215" s="254">
        <v>14.0</v>
      </c>
      <c r="AE215" s="239" t="str">
        <f t="shared" ref="AE215:AE222" si="144">Y215*AD215</f>
        <v>0</v>
      </c>
    </row>
    <row r="216" ht="50.25" customHeight="1">
      <c r="A216" s="242" t="s">
        <v>321</v>
      </c>
      <c r="B216" s="242" t="s">
        <v>113</v>
      </c>
      <c r="C216" s="375"/>
      <c r="D216" s="244">
        <v>4.0</v>
      </c>
      <c r="E216" s="245">
        <v>2.52</v>
      </c>
      <c r="F216" s="246">
        <v>4900.0</v>
      </c>
      <c r="G216" s="330" t="str">
        <f>F216-F216*'Форма заказа|Summary of order'!$D$16</f>
        <v>  4,900.00 ₽ </v>
      </c>
      <c r="H216" s="248"/>
      <c r="I216" s="301" t="str">
        <f>ROUNDUP(F216/'Форма заказа|Summary of order'!$E$18,0)</f>
        <v> €  66 </v>
      </c>
      <c r="J216" s="136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4"/>
      <c r="W216" s="250" t="str">
        <f t="shared" si="139"/>
        <v>0</v>
      </c>
      <c r="X216" s="244" t="str">
        <f t="shared" si="140"/>
        <v>0</v>
      </c>
      <c r="Y216" s="244" t="str">
        <f t="shared" si="141"/>
        <v>0</v>
      </c>
      <c r="Z216" s="251" t="str">
        <f t="shared" si="142"/>
        <v>  -   ₽ </v>
      </c>
      <c r="AA216" s="252" t="str">
        <f t="shared" si="143"/>
        <v>  - € </v>
      </c>
      <c r="AB216" s="238">
        <v>0.0</v>
      </c>
      <c r="AC216" s="253" t="str">
        <f t="shared" si="126"/>
        <v>0</v>
      </c>
      <c r="AD216" s="254">
        <v>14.0</v>
      </c>
      <c r="AE216" s="253" t="str">
        <f t="shared" si="144"/>
        <v>0</v>
      </c>
    </row>
    <row r="217" ht="50.25" customHeight="1">
      <c r="A217" s="148" t="s">
        <v>322</v>
      </c>
      <c r="B217" s="278" t="s">
        <v>111</v>
      </c>
      <c r="C217" s="375"/>
      <c r="D217" s="138">
        <v>4.0</v>
      </c>
      <c r="E217" s="280">
        <v>4.81</v>
      </c>
      <c r="F217" s="139">
        <v>3100.0</v>
      </c>
      <c r="G217" s="247" t="str">
        <f>F217-F217*'Форма заказа|Summary of order'!$D$16</f>
        <v>  3,100.00 ₽ </v>
      </c>
      <c r="H217" s="281" t="str">
        <f>F217*1.2-F217*1.2*'Форма заказа|Summary of order'!$D$16</f>
        <v>  3,720.00 ₽ </v>
      </c>
      <c r="I217" s="175" t="str">
        <f>ROUNDUP(F217/'Форма заказа|Summary of order'!$E$18,0)</f>
        <v> €  42 </v>
      </c>
      <c r="J217" s="136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4"/>
      <c r="W217" s="282" t="str">
        <f t="shared" si="139"/>
        <v>0</v>
      </c>
      <c r="X217" s="138" t="str">
        <f t="shared" si="140"/>
        <v>0</v>
      </c>
      <c r="Y217" s="138" t="str">
        <f t="shared" si="141"/>
        <v>0</v>
      </c>
      <c r="Z217" s="237" t="str">
        <f t="shared" si="142"/>
        <v>  -   ₽ </v>
      </c>
      <c r="AA217" s="176" t="str">
        <f t="shared" si="143"/>
        <v>  - € </v>
      </c>
      <c r="AB217" s="238">
        <v>0.0</v>
      </c>
      <c r="AC217" s="239" t="str">
        <f t="shared" si="126"/>
        <v>0</v>
      </c>
      <c r="AD217" s="254">
        <v>13.0</v>
      </c>
      <c r="AE217" s="239" t="str">
        <f t="shared" si="144"/>
        <v>0</v>
      </c>
    </row>
    <row r="218" ht="50.25" customHeight="1">
      <c r="A218" s="242" t="s">
        <v>323</v>
      </c>
      <c r="B218" s="242" t="s">
        <v>113</v>
      </c>
      <c r="C218" s="375"/>
      <c r="D218" s="244">
        <v>4.0</v>
      </c>
      <c r="E218" s="245">
        <v>2.76</v>
      </c>
      <c r="F218" s="246">
        <v>5400.0</v>
      </c>
      <c r="G218" s="330" t="str">
        <f>F218-F218*'Форма заказа|Summary of order'!$D$16</f>
        <v>  5,400.00 ₽ </v>
      </c>
      <c r="H218" s="248"/>
      <c r="I218" s="301" t="str">
        <f>ROUNDUP(F218/'Форма заказа|Summary of order'!$E$18,0)</f>
        <v> €  72 </v>
      </c>
      <c r="J218" s="136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4"/>
      <c r="W218" s="250" t="str">
        <f t="shared" si="139"/>
        <v>0</v>
      </c>
      <c r="X218" s="244" t="str">
        <f t="shared" si="140"/>
        <v>0</v>
      </c>
      <c r="Y218" s="244" t="str">
        <f t="shared" si="141"/>
        <v>0</v>
      </c>
      <c r="Z218" s="251" t="str">
        <f t="shared" si="142"/>
        <v>  -   ₽ </v>
      </c>
      <c r="AA218" s="252" t="str">
        <f t="shared" si="143"/>
        <v>  - € </v>
      </c>
      <c r="AB218" s="238">
        <v>0.0</v>
      </c>
      <c r="AC218" s="253" t="str">
        <f t="shared" si="126"/>
        <v>0</v>
      </c>
      <c r="AD218" s="254">
        <v>13.0</v>
      </c>
      <c r="AE218" s="253" t="str">
        <f t="shared" si="144"/>
        <v>0</v>
      </c>
    </row>
    <row r="219" ht="50.25" customHeight="1">
      <c r="A219" s="148" t="s">
        <v>324</v>
      </c>
      <c r="B219" s="278" t="s">
        <v>111</v>
      </c>
      <c r="C219" s="375"/>
      <c r="D219" s="138">
        <v>4.0</v>
      </c>
      <c r="E219" s="280">
        <v>4.07</v>
      </c>
      <c r="F219" s="139">
        <v>2800.0</v>
      </c>
      <c r="G219" s="247" t="str">
        <f>F219-F219*'Форма заказа|Summary of order'!$D$16</f>
        <v>  2,800.00 ₽ </v>
      </c>
      <c r="H219" s="281" t="str">
        <f>F219*1.2-F219*1.2*'Форма заказа|Summary of order'!$D$16</f>
        <v>  3,360.00 ₽ </v>
      </c>
      <c r="I219" s="175" t="str">
        <f>ROUNDUP(F219/'Форма заказа|Summary of order'!$E$18,0)</f>
        <v> €  38 </v>
      </c>
      <c r="J219" s="136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4"/>
      <c r="W219" s="282" t="str">
        <f t="shared" si="139"/>
        <v>0</v>
      </c>
      <c r="X219" s="138" t="str">
        <f t="shared" si="140"/>
        <v>0</v>
      </c>
      <c r="Y219" s="138" t="str">
        <f t="shared" si="141"/>
        <v>0</v>
      </c>
      <c r="Z219" s="237" t="str">
        <f t="shared" si="142"/>
        <v>  -   ₽ </v>
      </c>
      <c r="AA219" s="176" t="str">
        <f t="shared" si="143"/>
        <v>  - € </v>
      </c>
      <c r="AB219" s="238">
        <v>0.0</v>
      </c>
      <c r="AC219" s="239" t="str">
        <f t="shared" si="126"/>
        <v>0</v>
      </c>
      <c r="AD219" s="254">
        <v>14.0</v>
      </c>
      <c r="AE219" s="239" t="str">
        <f t="shared" si="144"/>
        <v>0</v>
      </c>
    </row>
    <row r="220" ht="50.25" customHeight="1">
      <c r="A220" s="242" t="s">
        <v>325</v>
      </c>
      <c r="B220" s="242" t="s">
        <v>113</v>
      </c>
      <c r="C220" s="375"/>
      <c r="D220" s="244">
        <v>4.0</v>
      </c>
      <c r="E220" s="245">
        <v>2.33</v>
      </c>
      <c r="F220" s="246">
        <v>4600.0</v>
      </c>
      <c r="G220" s="330" t="str">
        <f>F220-F220*'Форма заказа|Summary of order'!$D$16</f>
        <v>  4,600.00 ₽ </v>
      </c>
      <c r="H220" s="248"/>
      <c r="I220" s="301" t="str">
        <f>ROUNDUP(F220/'Форма заказа|Summary of order'!$E$18,0)</f>
        <v> €  62 </v>
      </c>
      <c r="J220" s="136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4"/>
      <c r="W220" s="250" t="str">
        <f t="shared" si="139"/>
        <v>0</v>
      </c>
      <c r="X220" s="244" t="str">
        <f t="shared" si="140"/>
        <v>0</v>
      </c>
      <c r="Y220" s="244" t="str">
        <f t="shared" si="141"/>
        <v>0</v>
      </c>
      <c r="Z220" s="251" t="str">
        <f t="shared" si="142"/>
        <v>  -   ₽ </v>
      </c>
      <c r="AA220" s="252" t="str">
        <f t="shared" si="143"/>
        <v>  - € </v>
      </c>
      <c r="AB220" s="238">
        <v>0.0</v>
      </c>
      <c r="AC220" s="253" t="str">
        <f t="shared" si="126"/>
        <v>0</v>
      </c>
      <c r="AD220" s="254">
        <v>14.0</v>
      </c>
      <c r="AE220" s="253" t="str">
        <f t="shared" si="144"/>
        <v>0</v>
      </c>
    </row>
    <row r="221" ht="50.25" customHeight="1">
      <c r="A221" s="148" t="s">
        <v>326</v>
      </c>
      <c r="B221" s="278" t="s">
        <v>111</v>
      </c>
      <c r="C221" s="375"/>
      <c r="D221" s="138">
        <v>4.0</v>
      </c>
      <c r="E221" s="280">
        <v>3.52</v>
      </c>
      <c r="F221" s="139">
        <v>2600.0</v>
      </c>
      <c r="G221" s="247" t="str">
        <f>F221-F221*'Форма заказа|Summary of order'!$D$16</f>
        <v>  2,600.00 ₽ </v>
      </c>
      <c r="H221" s="281" t="str">
        <f>F221*1.2-F221*1.2*'Форма заказа|Summary of order'!$D$16</f>
        <v>  3,120.00 ₽ </v>
      </c>
      <c r="I221" s="175" t="str">
        <f>ROUNDUP(F221/'Форма заказа|Summary of order'!$E$18,0)</f>
        <v> €  35 </v>
      </c>
      <c r="J221" s="136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4"/>
      <c r="W221" s="282" t="str">
        <f t="shared" si="139"/>
        <v>0</v>
      </c>
      <c r="X221" s="138" t="str">
        <f t="shared" si="140"/>
        <v>0</v>
      </c>
      <c r="Y221" s="138" t="str">
        <f t="shared" si="141"/>
        <v>0</v>
      </c>
      <c r="Z221" s="237" t="str">
        <f t="shared" si="142"/>
        <v>  -   ₽ </v>
      </c>
      <c r="AA221" s="176" t="str">
        <f t="shared" si="143"/>
        <v>  - € </v>
      </c>
      <c r="AB221" s="238">
        <v>0.0</v>
      </c>
      <c r="AC221" s="239" t="str">
        <f t="shared" si="126"/>
        <v>0</v>
      </c>
      <c r="AD221" s="254">
        <v>12.0</v>
      </c>
      <c r="AE221" s="239" t="str">
        <f t="shared" si="144"/>
        <v>0</v>
      </c>
    </row>
    <row r="222" ht="50.25" customHeight="1">
      <c r="A222" s="261" t="s">
        <v>327</v>
      </c>
      <c r="B222" s="261" t="s">
        <v>113</v>
      </c>
      <c r="C222" s="436"/>
      <c r="D222" s="263">
        <v>4.0</v>
      </c>
      <c r="E222" s="264">
        <v>2.07</v>
      </c>
      <c r="F222" s="265">
        <v>4100.0</v>
      </c>
      <c r="G222" s="331" t="str">
        <f>F222-F222*'Форма заказа|Summary of order'!$D$16</f>
        <v>  4,100.00 ₽ </v>
      </c>
      <c r="H222" s="267"/>
      <c r="I222" s="303" t="str">
        <f>ROUNDUP(F222/'Форма заказа|Summary of order'!$E$18,0)</f>
        <v> €  55 </v>
      </c>
      <c r="J222" s="136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4"/>
      <c r="W222" s="334" t="str">
        <f t="shared" si="139"/>
        <v>0</v>
      </c>
      <c r="X222" s="263" t="str">
        <f t="shared" si="140"/>
        <v>0</v>
      </c>
      <c r="Y222" s="263" t="str">
        <f t="shared" si="141"/>
        <v>0</v>
      </c>
      <c r="Z222" s="251" t="str">
        <f t="shared" si="142"/>
        <v>  -   ₽ </v>
      </c>
      <c r="AA222" s="252" t="str">
        <f t="shared" si="143"/>
        <v>  - € </v>
      </c>
      <c r="AB222" s="238">
        <v>0.0</v>
      </c>
      <c r="AC222" s="253" t="str">
        <f t="shared" si="126"/>
        <v>0</v>
      </c>
      <c r="AD222" s="254">
        <v>12.0</v>
      </c>
      <c r="AE222" s="253" t="str">
        <f t="shared" si="144"/>
        <v>0</v>
      </c>
    </row>
    <row r="223">
      <c r="A223" s="437" t="s">
        <v>328</v>
      </c>
      <c r="B223" s="417"/>
      <c r="C223" s="418"/>
      <c r="D223" s="385"/>
      <c r="E223" s="386"/>
      <c r="F223" s="385"/>
      <c r="G223" s="419" t="str">
        <f>F223-F223*'Форма заказа|Summary of order'!$D$16</f>
        <v>  -   ₽ </v>
      </c>
      <c r="H223" s="419" t="str">
        <f>F223*1.2-F223*1.2*'Форма заказа|Summary of order'!$D$16</f>
        <v>  -   ₽ </v>
      </c>
      <c r="I223" s="385"/>
      <c r="J223" s="385"/>
      <c r="K223" s="385"/>
      <c r="L223" s="385"/>
      <c r="M223" s="385"/>
      <c r="N223" s="385"/>
      <c r="O223" s="385"/>
      <c r="P223" s="385"/>
      <c r="Q223" s="385"/>
      <c r="R223" s="385"/>
      <c r="S223" s="385"/>
      <c r="T223" s="432"/>
      <c r="U223" s="385"/>
      <c r="V223" s="433"/>
      <c r="W223" s="367"/>
      <c r="X223" s="367"/>
      <c r="Y223" s="367"/>
      <c r="Z223" s="367"/>
      <c r="AA223" s="367"/>
      <c r="AB223" s="367"/>
      <c r="AC223" s="367" t="str">
        <f t="shared" si="126"/>
        <v>0</v>
      </c>
      <c r="AD223" s="400"/>
      <c r="AE223" s="400"/>
    </row>
    <row r="224" ht="50.25" customHeight="1">
      <c r="A224" s="126" t="s">
        <v>329</v>
      </c>
      <c r="B224" s="230" t="s">
        <v>111</v>
      </c>
      <c r="C224" s="438"/>
      <c r="D224" s="128">
        <v>5.0</v>
      </c>
      <c r="E224" s="297">
        <v>1.74</v>
      </c>
      <c r="F224" s="129">
        <v>2200.0</v>
      </c>
      <c r="G224" s="130" t="str">
        <f>F224-F224*'Форма заказа|Summary of order'!$D$16</f>
        <v>  2,200.00 ₽ </v>
      </c>
      <c r="H224" s="131" t="str">
        <f>F224*1.2-F224*1.2*'Форма заказа|Summary of order'!$D$16</f>
        <v>  2,640.00 ₽ </v>
      </c>
      <c r="I224" s="439" t="str">
        <f>ROUNDUP(F224/'Форма заказа|Summary of order'!$E$18,0)</f>
        <v> €  30 </v>
      </c>
      <c r="J224" s="136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4"/>
      <c r="W224" s="236" t="str">
        <f t="shared" ref="W224:W227" si="145">E224*Y224</f>
        <v>0</v>
      </c>
      <c r="X224" s="128" t="str">
        <f t="shared" ref="X224:X227" si="146">Y224*D224</f>
        <v>0</v>
      </c>
      <c r="Y224" s="128" t="str">
        <f t="shared" ref="Y224:Y227" si="147">SUM(J224:V224)</f>
        <v>0</v>
      </c>
      <c r="Z224" s="237" t="str">
        <f t="shared" ref="Z224:Z227" si="148">SUM(J224:V224)*F224</f>
        <v>  -   ₽ </v>
      </c>
      <c r="AA224" s="176" t="str">
        <f t="shared" ref="AA224:AA227" si="149">SUM(J224:V224)*I224</f>
        <v>  - € </v>
      </c>
      <c r="AB224" s="238">
        <v>0.0</v>
      </c>
      <c r="AC224" s="239" t="str">
        <f t="shared" si="126"/>
        <v>0</v>
      </c>
      <c r="AD224" s="254">
        <v>14.0</v>
      </c>
      <c r="AE224" s="239" t="str">
        <f t="shared" ref="AE224:AE227" si="150">Y224*AD224</f>
        <v>0</v>
      </c>
    </row>
    <row r="225" ht="50.25" customHeight="1">
      <c r="A225" s="276" t="s">
        <v>330</v>
      </c>
      <c r="B225" s="242" t="s">
        <v>113</v>
      </c>
      <c r="C225" s="375"/>
      <c r="D225" s="244">
        <v>5.0</v>
      </c>
      <c r="E225" s="245">
        <v>0.92</v>
      </c>
      <c r="F225" s="246">
        <v>2800.0</v>
      </c>
      <c r="G225" s="440" t="str">
        <f>F225-F225*'Форма заказа|Summary of order'!$D$16</f>
        <v>  2,800.00 ₽ </v>
      </c>
      <c r="H225" s="441"/>
      <c r="I225" s="442" t="str">
        <f>ROUNDUP(F225/'Форма заказа|Summary of order'!$E$18,0)</f>
        <v> €  38 </v>
      </c>
      <c r="J225" s="136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4"/>
      <c r="W225" s="250" t="str">
        <f t="shared" si="145"/>
        <v>0</v>
      </c>
      <c r="X225" s="244" t="str">
        <f t="shared" si="146"/>
        <v>0</v>
      </c>
      <c r="Y225" s="244" t="str">
        <f t="shared" si="147"/>
        <v>0</v>
      </c>
      <c r="Z225" s="251" t="str">
        <f t="shared" si="148"/>
        <v>  -   ₽ </v>
      </c>
      <c r="AA225" s="252" t="str">
        <f t="shared" si="149"/>
        <v>  - € </v>
      </c>
      <c r="AB225" s="238">
        <v>0.0</v>
      </c>
      <c r="AC225" s="253" t="str">
        <f t="shared" si="126"/>
        <v>0</v>
      </c>
      <c r="AD225" s="254">
        <v>14.0</v>
      </c>
      <c r="AE225" s="253" t="str">
        <f t="shared" si="150"/>
        <v>0</v>
      </c>
    </row>
    <row r="226" ht="50.25" customHeight="1">
      <c r="A226" s="148" t="s">
        <v>331</v>
      </c>
      <c r="B226" s="278" t="s">
        <v>111</v>
      </c>
      <c r="C226" s="329"/>
      <c r="D226" s="138">
        <v>5.0</v>
      </c>
      <c r="E226" s="280">
        <v>2.36</v>
      </c>
      <c r="F226" s="139">
        <v>2400.0</v>
      </c>
      <c r="G226" s="140" t="str">
        <f>F226-F226*'Форма заказа|Summary of order'!$D$16</f>
        <v>  2,400.00 ₽ </v>
      </c>
      <c r="H226" s="141" t="str">
        <f>F226*1.2-F226*1.2*'Форма заказа|Summary of order'!$D$16</f>
        <v>  2,880.00 ₽ </v>
      </c>
      <c r="I226" s="443" t="str">
        <f>ROUNDUP(F226/'Форма заказа|Summary of order'!$E$18,0)</f>
        <v> €  32 </v>
      </c>
      <c r="J226" s="136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4"/>
      <c r="W226" s="282" t="str">
        <f t="shared" si="145"/>
        <v>0</v>
      </c>
      <c r="X226" s="138" t="str">
        <f t="shared" si="146"/>
        <v>0</v>
      </c>
      <c r="Y226" s="138" t="str">
        <f t="shared" si="147"/>
        <v>0</v>
      </c>
      <c r="Z226" s="237" t="str">
        <f t="shared" si="148"/>
        <v>  -   ₽ </v>
      </c>
      <c r="AA226" s="176" t="str">
        <f t="shared" si="149"/>
        <v>  - € </v>
      </c>
      <c r="AB226" s="238">
        <v>0.0</v>
      </c>
      <c r="AC226" s="239" t="str">
        <f t="shared" si="126"/>
        <v>0</v>
      </c>
      <c r="AD226" s="254">
        <v>13.0</v>
      </c>
      <c r="AE226" s="239" t="str">
        <f t="shared" si="150"/>
        <v>0</v>
      </c>
    </row>
    <row r="227" ht="50.25" customHeight="1">
      <c r="A227" s="285" t="s">
        <v>332</v>
      </c>
      <c r="B227" s="261" t="s">
        <v>113</v>
      </c>
      <c r="C227" s="436"/>
      <c r="D227" s="263">
        <v>5.0</v>
      </c>
      <c r="E227" s="264">
        <v>1.27</v>
      </c>
      <c r="F227" s="265">
        <v>3300.0</v>
      </c>
      <c r="G227" s="444" t="str">
        <f>F227-F227*'Форма заказа|Summary of order'!$D$16</f>
        <v>  3,300.00 ₽ </v>
      </c>
      <c r="H227" s="445"/>
      <c r="I227" s="446" t="str">
        <f>ROUNDUP(F227/'Форма заказа|Summary of order'!$E$18,0)</f>
        <v> €  44 </v>
      </c>
      <c r="J227" s="136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4"/>
      <c r="W227" s="250" t="str">
        <f t="shared" si="145"/>
        <v>0</v>
      </c>
      <c r="X227" s="244" t="str">
        <f t="shared" si="146"/>
        <v>0</v>
      </c>
      <c r="Y227" s="244" t="str">
        <f t="shared" si="147"/>
        <v>0</v>
      </c>
      <c r="Z227" s="251" t="str">
        <f t="shared" si="148"/>
        <v>  -   ₽ </v>
      </c>
      <c r="AA227" s="252" t="str">
        <f t="shared" si="149"/>
        <v>  - € </v>
      </c>
      <c r="AB227" s="238">
        <v>0.0</v>
      </c>
      <c r="AC227" s="253" t="str">
        <f t="shared" si="126"/>
        <v>0</v>
      </c>
      <c r="AD227" s="254">
        <v>13.0</v>
      </c>
      <c r="AE227" s="253" t="str">
        <f t="shared" si="150"/>
        <v>0</v>
      </c>
    </row>
    <row r="228">
      <c r="A228" s="447" t="s">
        <v>333</v>
      </c>
      <c r="B228" s="305"/>
      <c r="C228" s="288"/>
      <c r="D228" s="291"/>
      <c r="E228" s="307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448"/>
      <c r="U228" s="291"/>
      <c r="V228" s="449"/>
      <c r="W228" s="385"/>
      <c r="X228" s="385"/>
      <c r="Y228" s="385"/>
      <c r="Z228" s="385"/>
      <c r="AA228" s="385"/>
      <c r="AB228" s="385"/>
      <c r="AC228" s="434" t="str">
        <f t="shared" si="126"/>
        <v>0</v>
      </c>
      <c r="AD228" s="434"/>
      <c r="AE228" s="434"/>
    </row>
    <row r="229" ht="76.5" customHeight="1">
      <c r="A229" s="276" t="s">
        <v>334</v>
      </c>
      <c r="B229" s="242" t="s">
        <v>113</v>
      </c>
      <c r="C229" s="438"/>
      <c r="D229" s="244">
        <v>10.0</v>
      </c>
      <c r="E229" s="245">
        <v>2.6</v>
      </c>
      <c r="F229" s="246">
        <v>10500.0</v>
      </c>
      <c r="G229" s="130" t="str">
        <f>F229-F229*'Форма заказа|Summary of order'!$D$16</f>
        <v>  10,500.00 ₽ </v>
      </c>
      <c r="H229" s="131" t="str">
        <f>F229*1.2-F229*1.2*'Форма заказа|Summary of order'!$D$16</f>
        <v>  12,600.00 ₽ </v>
      </c>
      <c r="I229" s="301" t="str">
        <f>ROUNDUP(F229/'Форма заказа|Summary of order'!$E$18,0)</f>
        <v> €  140 </v>
      </c>
      <c r="J229" s="136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4"/>
      <c r="W229" s="250" t="str">
        <f t="shared" ref="W229:W235" si="151">E229*Y229</f>
        <v>0</v>
      </c>
      <c r="X229" s="244" t="str">
        <f t="shared" ref="X229:X235" si="152">Y229*D229</f>
        <v>0</v>
      </c>
      <c r="Y229" s="244" t="str">
        <f t="shared" ref="Y229:Y235" si="153">SUM(J229:V229)</f>
        <v>0</v>
      </c>
      <c r="Z229" s="251" t="str">
        <f t="shared" ref="Z229:Z234" si="154">SUM(J229:S229)*F229+SUM(T229:V229)*F229*1.2</f>
        <v>  -   ₽ </v>
      </c>
      <c r="AA229" s="252" t="str">
        <f t="shared" ref="AA229:AA234" si="155">SUM(J229:S229)*I229+SUM(T229:V229)*I229*1.2</f>
        <v>  - € </v>
      </c>
      <c r="AB229" s="450"/>
      <c r="AC229" s="350">
        <v>0.0</v>
      </c>
      <c r="AD229" s="451"/>
      <c r="AE229" s="350">
        <v>0.0</v>
      </c>
    </row>
    <row r="230" ht="76.5" customHeight="1">
      <c r="A230" s="276" t="s">
        <v>335</v>
      </c>
      <c r="B230" s="242" t="s">
        <v>113</v>
      </c>
      <c r="C230" s="420"/>
      <c r="D230" s="244">
        <v>10.0</v>
      </c>
      <c r="E230" s="245">
        <v>2.6</v>
      </c>
      <c r="F230" s="246">
        <v>9500.0</v>
      </c>
      <c r="G230" s="140" t="str">
        <f>F230-F230*'Форма заказа|Summary of order'!$D$16</f>
        <v>  9,500.00 ₽ </v>
      </c>
      <c r="H230" s="141" t="str">
        <f>F230*1.2-F230*1.2*'Форма заказа|Summary of order'!$D$16</f>
        <v>  11,400.00 ₽ </v>
      </c>
      <c r="I230" s="301" t="str">
        <f>ROUNDUP(F230/'Форма заказа|Summary of order'!$E$18,0)</f>
        <v> €  127 </v>
      </c>
      <c r="J230" s="136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4"/>
      <c r="W230" s="250" t="str">
        <f t="shared" si="151"/>
        <v>0</v>
      </c>
      <c r="X230" s="244" t="str">
        <f t="shared" si="152"/>
        <v>0</v>
      </c>
      <c r="Y230" s="244" t="str">
        <f t="shared" si="153"/>
        <v>0</v>
      </c>
      <c r="Z230" s="251" t="str">
        <f t="shared" si="154"/>
        <v>  -   ₽ </v>
      </c>
      <c r="AA230" s="252" t="str">
        <f t="shared" si="155"/>
        <v>  - € </v>
      </c>
      <c r="AB230" s="450"/>
      <c r="AC230" s="350">
        <v>0.0</v>
      </c>
      <c r="AD230" s="451"/>
      <c r="AE230" s="350">
        <v>0.0</v>
      </c>
    </row>
    <row r="231" ht="76.5" customHeight="1">
      <c r="A231" s="276" t="s">
        <v>336</v>
      </c>
      <c r="B231" s="242" t="s">
        <v>113</v>
      </c>
      <c r="C231" s="420"/>
      <c r="D231" s="244">
        <v>10.0</v>
      </c>
      <c r="E231" s="245">
        <v>2.6</v>
      </c>
      <c r="F231" s="246">
        <v>9500.0</v>
      </c>
      <c r="G231" s="140" t="str">
        <f>F231-F231*'Форма заказа|Summary of order'!$D$16</f>
        <v>  9,500.00 ₽ </v>
      </c>
      <c r="H231" s="141" t="str">
        <f>F231*1.2-F231*1.2*'Форма заказа|Summary of order'!$D$16</f>
        <v>  11,400.00 ₽ </v>
      </c>
      <c r="I231" s="301" t="str">
        <f>ROUNDUP(F231/'Форма заказа|Summary of order'!$E$18,0)</f>
        <v> €  127 </v>
      </c>
      <c r="J231" s="136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4"/>
      <c r="W231" s="250" t="str">
        <f t="shared" si="151"/>
        <v>0</v>
      </c>
      <c r="X231" s="244" t="str">
        <f t="shared" si="152"/>
        <v>0</v>
      </c>
      <c r="Y231" s="244" t="str">
        <f t="shared" si="153"/>
        <v>0</v>
      </c>
      <c r="Z231" s="251" t="str">
        <f t="shared" si="154"/>
        <v>  -   ₽ </v>
      </c>
      <c r="AA231" s="252" t="str">
        <f t="shared" si="155"/>
        <v>  - € </v>
      </c>
      <c r="AB231" s="450"/>
      <c r="AC231" s="350">
        <v>0.0</v>
      </c>
      <c r="AD231" s="451"/>
      <c r="AE231" s="350">
        <v>0.0</v>
      </c>
    </row>
    <row r="232" ht="76.5" customHeight="1">
      <c r="A232" s="276" t="s">
        <v>337</v>
      </c>
      <c r="B232" s="242" t="s">
        <v>113</v>
      </c>
      <c r="C232" s="420"/>
      <c r="D232" s="244">
        <v>10.0</v>
      </c>
      <c r="E232" s="245">
        <v>2.6</v>
      </c>
      <c r="F232" s="246">
        <v>8500.0</v>
      </c>
      <c r="G232" s="140" t="str">
        <f>F232-F232*'Форма заказа|Summary of order'!$D$16</f>
        <v>  8,500.00 ₽ </v>
      </c>
      <c r="H232" s="141" t="str">
        <f>F232*1.2-F232*1.2*'Форма заказа|Summary of order'!$D$16</f>
        <v>  10,200.00 ₽ </v>
      </c>
      <c r="I232" s="301" t="str">
        <f>ROUNDUP(F232/'Форма заказа|Summary of order'!$E$18,0)</f>
        <v> €  114 </v>
      </c>
      <c r="J232" s="136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4"/>
      <c r="W232" s="250" t="str">
        <f t="shared" si="151"/>
        <v>0</v>
      </c>
      <c r="X232" s="244" t="str">
        <f t="shared" si="152"/>
        <v>0</v>
      </c>
      <c r="Y232" s="244" t="str">
        <f t="shared" si="153"/>
        <v>0</v>
      </c>
      <c r="Z232" s="251" t="str">
        <f t="shared" si="154"/>
        <v>  -   ₽ </v>
      </c>
      <c r="AA232" s="252" t="str">
        <f t="shared" si="155"/>
        <v>  - € </v>
      </c>
      <c r="AB232" s="450"/>
      <c r="AC232" s="350">
        <v>0.0</v>
      </c>
      <c r="AD232" s="451"/>
      <c r="AE232" s="350">
        <v>0.0</v>
      </c>
    </row>
    <row r="233" ht="76.5" customHeight="1">
      <c r="A233" s="276" t="s">
        <v>338</v>
      </c>
      <c r="B233" s="242" t="s">
        <v>113</v>
      </c>
      <c r="C233" s="420"/>
      <c r="D233" s="244">
        <v>5.0</v>
      </c>
      <c r="E233" s="245">
        <v>2.291</v>
      </c>
      <c r="F233" s="246">
        <v>5300.0</v>
      </c>
      <c r="G233" s="140" t="str">
        <f>F233-F233*'Форма заказа|Summary of order'!$D$16</f>
        <v>  5,300.00 ₽ </v>
      </c>
      <c r="H233" s="141" t="str">
        <f>F233*1.2-F233*1.2*'Форма заказа|Summary of order'!$D$16</f>
        <v>  6,360.00 ₽ </v>
      </c>
      <c r="I233" s="301" t="str">
        <f>ROUNDUP(F233/'Форма заказа|Summary of order'!$E$18,0)</f>
        <v> €  71 </v>
      </c>
      <c r="J233" s="136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4"/>
      <c r="W233" s="250" t="str">
        <f t="shared" si="151"/>
        <v>0</v>
      </c>
      <c r="X233" s="244" t="str">
        <f t="shared" si="152"/>
        <v>0</v>
      </c>
      <c r="Y233" s="244" t="str">
        <f t="shared" si="153"/>
        <v>0</v>
      </c>
      <c r="Z233" s="251" t="str">
        <f t="shared" si="154"/>
        <v>  -   ₽ </v>
      </c>
      <c r="AA233" s="252" t="str">
        <f t="shared" si="155"/>
        <v>  - € </v>
      </c>
      <c r="AB233" s="450"/>
      <c r="AC233" s="350">
        <v>0.0</v>
      </c>
      <c r="AD233" s="451"/>
      <c r="AE233" s="350">
        <v>0.0</v>
      </c>
    </row>
    <row r="234" ht="76.5" customHeight="1">
      <c r="A234" s="276" t="s">
        <v>339</v>
      </c>
      <c r="B234" s="242" t="s">
        <v>113</v>
      </c>
      <c r="C234" s="329"/>
      <c r="D234" s="244">
        <v>6.0</v>
      </c>
      <c r="E234" s="245">
        <v>3.39</v>
      </c>
      <c r="F234" s="246">
        <v>7800.0</v>
      </c>
      <c r="G234" s="140" t="str">
        <f>F234-F234*'Форма заказа|Summary of order'!$D$16</f>
        <v>  7,800.00 ₽ </v>
      </c>
      <c r="H234" s="141" t="str">
        <f>F234*1.2-F234*1.2*'Форма заказа|Summary of order'!$D$16</f>
        <v>  9,360.00 ₽ </v>
      </c>
      <c r="I234" s="301" t="str">
        <f>ROUNDUP(F234/'Форма заказа|Summary of order'!$E$18,0)</f>
        <v> €  104 </v>
      </c>
      <c r="J234" s="136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4"/>
      <c r="W234" s="250" t="str">
        <f t="shared" si="151"/>
        <v>0</v>
      </c>
      <c r="X234" s="244" t="str">
        <f t="shared" si="152"/>
        <v>0</v>
      </c>
      <c r="Y234" s="244" t="str">
        <f t="shared" si="153"/>
        <v>0</v>
      </c>
      <c r="Z234" s="251" t="str">
        <f t="shared" si="154"/>
        <v>  -   ₽ </v>
      </c>
      <c r="AA234" s="252" t="str">
        <f t="shared" si="155"/>
        <v>  - € </v>
      </c>
      <c r="AB234" s="450"/>
      <c r="AC234" s="350"/>
      <c r="AD234" s="451"/>
      <c r="AE234" s="350"/>
    </row>
    <row r="235" ht="76.5" customHeight="1">
      <c r="A235" s="109" t="s">
        <v>340</v>
      </c>
      <c r="B235" s="255" t="s">
        <v>111</v>
      </c>
      <c r="C235" s="329"/>
      <c r="D235" s="123">
        <v>10.0</v>
      </c>
      <c r="E235" s="371">
        <v>5.17</v>
      </c>
      <c r="F235" s="165">
        <v>3300.0</v>
      </c>
      <c r="G235" s="166" t="str">
        <f>F235-F235*'Форма заказа|Summary of order'!$D$16</f>
        <v>  3,300.00 ₽ </v>
      </c>
      <c r="H235" s="167" t="str">
        <f>F235*1.2-F235*1.2*'Форма заказа|Summary of order'!$D$16</f>
        <v>  3,960.00 ₽ </v>
      </c>
      <c r="I235" s="301" t="str">
        <f>ROUNDUP(F235/'Форма заказа|Summary of order'!$E$18,0)</f>
        <v> €  44 </v>
      </c>
      <c r="J235" s="136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4"/>
      <c r="W235" s="282" t="str">
        <f t="shared" si="151"/>
        <v>0</v>
      </c>
      <c r="X235" s="314" t="str">
        <f t="shared" si="152"/>
        <v>0</v>
      </c>
      <c r="Y235" s="138" t="str">
        <f t="shared" si="153"/>
        <v>0</v>
      </c>
      <c r="Z235" s="237" t="str">
        <f>SUM(J235:V235)*F235</f>
        <v>  -   ₽ </v>
      </c>
      <c r="AA235" s="176" t="str">
        <f>SUM(J235:V235)*I235</f>
        <v>  - € </v>
      </c>
      <c r="AB235" s="238" t="str">
        <f>1*D235</f>
        <v>10</v>
      </c>
      <c r="AC235" s="350" t="str">
        <f t="shared" ref="AC235:AC238" si="156">AB235*Y235</f>
        <v>0</v>
      </c>
      <c r="AD235" s="351">
        <v>0.0</v>
      </c>
      <c r="AE235" s="350" t="str">
        <f>Y235*AD235</f>
        <v>0</v>
      </c>
    </row>
    <row r="236" ht="23.25" customHeight="1">
      <c r="A236" s="338" t="s">
        <v>341</v>
      </c>
      <c r="B236" s="339"/>
      <c r="C236" s="340"/>
      <c r="D236" s="400"/>
      <c r="E236" s="452"/>
      <c r="F236" s="400"/>
      <c r="G236" s="400"/>
      <c r="H236" s="400"/>
      <c r="I236" s="400"/>
      <c r="J236" s="400"/>
      <c r="K236" s="400"/>
      <c r="L236" s="400"/>
      <c r="M236" s="400"/>
      <c r="N236" s="400"/>
      <c r="O236" s="400"/>
      <c r="P236" s="400"/>
      <c r="Q236" s="400"/>
      <c r="R236" s="400"/>
      <c r="S236" s="400"/>
      <c r="T236" s="453"/>
      <c r="U236" s="400"/>
      <c r="V236" s="401"/>
      <c r="W236" s="400"/>
      <c r="X236" s="400"/>
      <c r="Y236" s="400"/>
      <c r="Z236" s="400"/>
      <c r="AA236" s="400"/>
      <c r="AB236" s="400"/>
      <c r="AC236" s="400" t="str">
        <f t="shared" si="156"/>
        <v>0</v>
      </c>
      <c r="AD236" s="400"/>
      <c r="AE236" s="401"/>
    </row>
    <row r="237" ht="105.75" customHeight="1">
      <c r="A237" s="454" t="s">
        <v>342</v>
      </c>
      <c r="B237" s="455" t="s">
        <v>113</v>
      </c>
      <c r="C237" s="320"/>
      <c r="D237" s="423">
        <v>10.0</v>
      </c>
      <c r="E237" s="423">
        <v>0.07</v>
      </c>
      <c r="F237" s="425">
        <v>700.0</v>
      </c>
      <c r="G237" s="425" t="str">
        <f>F237-F237*'Форма заказа|Summary of order'!$D$16</f>
        <v>  700.00 ₽ </v>
      </c>
      <c r="H237" s="425" t="str">
        <f>F237*1.2-F237*1.2*'Форма заказа|Summary of order'!$D$16</f>
        <v>  840.00 ₽ </v>
      </c>
      <c r="I237" s="456" t="str">
        <f>ROUNDUP(F237/'Форма заказа|Summary of order'!$E$18,0)</f>
        <v>  10.00 ₽ </v>
      </c>
      <c r="J237" s="136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4"/>
      <c r="W237" s="250" t="str">
        <f t="shared" ref="W237:W242" si="157">E237*Y237</f>
        <v>0</v>
      </c>
      <c r="X237" s="244" t="str">
        <f t="shared" ref="X237:X242" si="158">Y237*D237</f>
        <v>0</v>
      </c>
      <c r="Y237" s="244" t="str">
        <f t="shared" ref="Y237:Y242" si="159">SUM(J237:V237)</f>
        <v>0</v>
      </c>
      <c r="Z237" s="251" t="str">
        <f t="shared" ref="Z237:Z240" si="160">SUM(J237:V237)*F237</f>
        <v>  -   ₽ </v>
      </c>
      <c r="AA237" s="252" t="str">
        <f t="shared" ref="AA237:AA240" si="161">SUM(J237:V237)*I237</f>
        <v>  - € </v>
      </c>
      <c r="AB237" s="457">
        <v>0.0</v>
      </c>
      <c r="AC237" s="394" t="str">
        <f t="shared" si="156"/>
        <v>0</v>
      </c>
      <c r="AD237" s="395">
        <v>10.0</v>
      </c>
      <c r="AE237" s="394" t="str">
        <f t="shared" ref="AE237:AE238" si="162">Y237*AD237</f>
        <v>0</v>
      </c>
    </row>
    <row r="238" ht="114.0" customHeight="1">
      <c r="A238" s="241" t="s">
        <v>343</v>
      </c>
      <c r="B238" s="458" t="s">
        <v>113</v>
      </c>
      <c r="C238" s="329"/>
      <c r="D238" s="244">
        <v>10.0</v>
      </c>
      <c r="E238" s="244">
        <v>0.07</v>
      </c>
      <c r="F238" s="326">
        <v>700.0</v>
      </c>
      <c r="G238" s="326" t="str">
        <f>F238-F238*'Форма заказа|Summary of order'!$D$16</f>
        <v>  700.00 ₽ </v>
      </c>
      <c r="H238" s="326" t="str">
        <f>F238*1.2-F238*1.2*'Форма заказа|Summary of order'!$D$16</f>
        <v>  840.00 ₽ </v>
      </c>
      <c r="I238" s="459" t="str">
        <f>ROUNDUP(F238/'Форма заказа|Summary of order'!$E$18,0)</f>
        <v>  10.00 ₽ </v>
      </c>
      <c r="J238" s="136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4"/>
      <c r="W238" s="250" t="str">
        <f t="shared" si="157"/>
        <v>0</v>
      </c>
      <c r="X238" s="244" t="str">
        <f t="shared" si="158"/>
        <v>0</v>
      </c>
      <c r="Y238" s="244" t="str">
        <f t="shared" si="159"/>
        <v>0</v>
      </c>
      <c r="Z238" s="251" t="str">
        <f t="shared" si="160"/>
        <v>  -   ₽ </v>
      </c>
      <c r="AA238" s="252" t="str">
        <f t="shared" si="161"/>
        <v>  - € </v>
      </c>
      <c r="AB238" s="457">
        <v>0.0</v>
      </c>
      <c r="AC238" s="394" t="str">
        <f t="shared" si="156"/>
        <v>0</v>
      </c>
      <c r="AD238" s="395">
        <v>10.0</v>
      </c>
      <c r="AE238" s="394" t="str">
        <f t="shared" si="162"/>
        <v>0</v>
      </c>
    </row>
    <row r="239" ht="114.0" customHeight="1">
      <c r="A239" s="241" t="s">
        <v>344</v>
      </c>
      <c r="B239" s="458" t="s">
        <v>113</v>
      </c>
      <c r="C239" s="329"/>
      <c r="D239" s="244">
        <v>5.0</v>
      </c>
      <c r="E239" s="244">
        <v>0.8</v>
      </c>
      <c r="F239" s="326">
        <v>3750.0</v>
      </c>
      <c r="G239" s="326" t="str">
        <f>F239-F239*'Форма заказа|Summary of order'!$D$16</f>
        <v>  3,750.00 ₽ </v>
      </c>
      <c r="H239" s="326" t="str">
        <f>F239*1.2-F239*1.2*'Форма заказа|Summary of order'!$D$16</f>
        <v>  4,500.00 ₽ </v>
      </c>
      <c r="I239" s="459" t="str">
        <f>ROUNDUP(F239/'Форма заказа|Summary of order'!$E$18,0)</f>
        <v>  50.00 ₽ </v>
      </c>
      <c r="J239" s="136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4"/>
      <c r="W239" s="250" t="str">
        <f t="shared" si="157"/>
        <v>0</v>
      </c>
      <c r="X239" s="244" t="str">
        <f t="shared" si="158"/>
        <v>0</v>
      </c>
      <c r="Y239" s="244" t="str">
        <f t="shared" si="159"/>
        <v>0</v>
      </c>
      <c r="Z239" s="251" t="str">
        <f t="shared" si="160"/>
        <v>  -   ₽ </v>
      </c>
      <c r="AA239" s="252" t="str">
        <f t="shared" si="161"/>
        <v>  - € </v>
      </c>
      <c r="AB239" s="299"/>
      <c r="AC239" s="239">
        <v>0.0</v>
      </c>
      <c r="AD239" s="240"/>
      <c r="AE239" s="239">
        <v>0.0</v>
      </c>
    </row>
    <row r="240" ht="106.5" customHeight="1">
      <c r="A240" s="169" t="s">
        <v>345</v>
      </c>
      <c r="B240" s="255" t="s">
        <v>111</v>
      </c>
      <c r="C240" s="323"/>
      <c r="D240" s="123">
        <v>2.0</v>
      </c>
      <c r="E240" s="371">
        <v>6.0</v>
      </c>
      <c r="F240" s="165">
        <v>5300.0</v>
      </c>
      <c r="G240" s="258" t="str">
        <f>F240-F240*'Форма заказа|Summary of order'!$D$16</f>
        <v>  5,300.00 ₽ </v>
      </c>
      <c r="H240" s="259" t="str">
        <f>F240*1.2-F240*1.2*'Форма заказа|Summary of order'!$D$16</f>
        <v>  6,360.00 ₽ </v>
      </c>
      <c r="I240" s="168" t="str">
        <f>ROUNDUP(F240/'Форма заказа|Summary of order'!$E$18,0)</f>
        <v> €  71 </v>
      </c>
      <c r="J240" s="136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4"/>
      <c r="W240" s="112" t="str">
        <f t="shared" si="157"/>
        <v>0</v>
      </c>
      <c r="X240" s="314" t="str">
        <f t="shared" si="158"/>
        <v>0</v>
      </c>
      <c r="Y240" s="138" t="str">
        <f t="shared" si="159"/>
        <v>0</v>
      </c>
      <c r="Z240" s="124" t="str">
        <f t="shared" si="160"/>
        <v>  -   ₽ </v>
      </c>
      <c r="AA240" s="174" t="str">
        <f t="shared" si="161"/>
        <v>  - € </v>
      </c>
      <c r="AB240" s="457">
        <v>2.0</v>
      </c>
      <c r="AC240" s="394" t="str">
        <f>AB240*Y240</f>
        <v>0</v>
      </c>
      <c r="AD240" s="395">
        <v>2.0</v>
      </c>
      <c r="AE240" s="394" t="str">
        <f>Y240*AD240</f>
        <v>0</v>
      </c>
    </row>
    <row r="241" ht="106.5" customHeight="1">
      <c r="A241" s="276" t="s">
        <v>346</v>
      </c>
      <c r="B241" s="242" t="s">
        <v>113</v>
      </c>
      <c r="C241" s="277"/>
      <c r="D241" s="244">
        <v>1.0</v>
      </c>
      <c r="E241" s="245">
        <v>0.715</v>
      </c>
      <c r="F241" s="246">
        <v>2000.0</v>
      </c>
      <c r="G241" s="247" t="str">
        <f>F241-F241*'Форма заказа|Summary of order'!$D$16</f>
        <v>  2,000.00 ₽ </v>
      </c>
      <c r="H241" s="281" t="str">
        <f>F241*1.2-F241*1.2*'Форма заказа|Summary of order'!$D$16</f>
        <v>  2,400.00 ₽ </v>
      </c>
      <c r="I241" s="301" t="str">
        <f>ROUNDUP(F241/'Форма заказа|Summary of order'!$E$18,0)</f>
        <v> €  27 </v>
      </c>
      <c r="J241" s="136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4"/>
      <c r="W241" s="250" t="str">
        <f t="shared" si="157"/>
        <v>0</v>
      </c>
      <c r="X241" s="244" t="str">
        <f t="shared" si="158"/>
        <v>0</v>
      </c>
      <c r="Y241" s="244" t="str">
        <f t="shared" si="159"/>
        <v>0</v>
      </c>
      <c r="Z241" s="251" t="str">
        <f>SUM(J241:S241)*F241+SUM(T241:V241)*F241*1.2</f>
        <v>  -   ₽ </v>
      </c>
      <c r="AA241" s="252" t="str">
        <f>SUM(J241:S241)*I241+SUM(T241:V241)*I241*1.2</f>
        <v>  - € </v>
      </c>
      <c r="AB241" s="457"/>
      <c r="AC241" s="460">
        <v>0.0</v>
      </c>
      <c r="AD241" s="461"/>
      <c r="AE241" s="460">
        <v>0.0</v>
      </c>
    </row>
    <row r="242" ht="93.75" customHeight="1">
      <c r="A242" s="462" t="s">
        <v>347</v>
      </c>
      <c r="B242" s="463" t="s">
        <v>111</v>
      </c>
      <c r="C242" s="464"/>
      <c r="D242" s="465">
        <v>1.0</v>
      </c>
      <c r="E242" s="466">
        <v>1.37</v>
      </c>
      <c r="F242" s="467">
        <v>1600.0</v>
      </c>
      <c r="G242" s="468" t="str">
        <f>F242-F242*'Форма заказа|Summary of order'!$D$16</f>
        <v>  1,600.00 ₽ </v>
      </c>
      <c r="H242" s="469" t="str">
        <f>F242*1.2-F242*1.2*'Форма заказа|Summary of order'!$D$16</f>
        <v>  1,920.00 ₽ </v>
      </c>
      <c r="I242" s="470" t="str">
        <f>ROUNDUP(F242/'Форма заказа|Summary of order'!$E$18,0)</f>
        <v> €  22 </v>
      </c>
      <c r="J242" s="136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4"/>
      <c r="W242" s="282" t="str">
        <f t="shared" si="157"/>
        <v>0</v>
      </c>
      <c r="X242" s="314" t="str">
        <f t="shared" si="158"/>
        <v>0</v>
      </c>
      <c r="Y242" s="138" t="str">
        <f t="shared" si="159"/>
        <v>0</v>
      </c>
      <c r="Z242" s="348" t="str">
        <f>SUM(J242:V242)*F242</f>
        <v>  -   ₽ </v>
      </c>
      <c r="AA242" s="349" t="str">
        <f>SUM(J242:V242)*I242</f>
        <v>  - € </v>
      </c>
      <c r="AB242" s="457">
        <v>1.0</v>
      </c>
      <c r="AC242" s="350" t="str">
        <f t="shared" ref="AC242:AC260" si="163">AB242*Y242</f>
        <v>0</v>
      </c>
      <c r="AD242" s="351">
        <v>0.0</v>
      </c>
      <c r="AE242" s="350" t="str">
        <f>Y242*AD242</f>
        <v>0</v>
      </c>
    </row>
    <row r="243">
      <c r="A243" s="437" t="s">
        <v>348</v>
      </c>
      <c r="B243" s="471"/>
      <c r="C243" s="472"/>
      <c r="D243" s="400"/>
      <c r="E243" s="452"/>
      <c r="F243" s="400"/>
      <c r="G243" s="400"/>
      <c r="H243" s="400"/>
      <c r="I243" s="400"/>
      <c r="J243" s="400"/>
      <c r="K243" s="400"/>
      <c r="L243" s="400"/>
      <c r="M243" s="400"/>
      <c r="N243" s="400"/>
      <c r="O243" s="400"/>
      <c r="P243" s="400"/>
      <c r="Q243" s="400"/>
      <c r="R243" s="400"/>
      <c r="S243" s="400"/>
      <c r="T243" s="453"/>
      <c r="U243" s="400"/>
      <c r="V243" s="401"/>
      <c r="W243" s="400"/>
      <c r="X243" s="400"/>
      <c r="Y243" s="400"/>
      <c r="Z243" s="400"/>
      <c r="AA243" s="400"/>
      <c r="AB243" s="400"/>
      <c r="AC243" s="400" t="str">
        <f t="shared" si="163"/>
        <v>0</v>
      </c>
      <c r="AD243" s="400"/>
      <c r="AE243" s="401"/>
    </row>
    <row r="244" ht="38.25" customHeight="1">
      <c r="A244" s="136" t="s">
        <v>349</v>
      </c>
      <c r="B244" s="278" t="s">
        <v>111</v>
      </c>
      <c r="C244" s="329"/>
      <c r="D244" s="123">
        <v>2.0</v>
      </c>
      <c r="E244" s="123">
        <v>2.84</v>
      </c>
      <c r="F244" s="165">
        <v>1700.0</v>
      </c>
      <c r="G244" s="473" t="str">
        <f>F244-F244*'Форма заказа|Summary of order'!$D$16</f>
        <v>  1,700.00 ₽ </v>
      </c>
      <c r="H244" s="473" t="str">
        <f>F244*1.2-F244*1.2*'Форма заказа|Summary of order'!$D$16</f>
        <v>  2,040.00 ₽ </v>
      </c>
      <c r="I244" s="168" t="str">
        <f>ROUNDUP(F244/'Форма заказа|Summary of order'!$E$18,0)</f>
        <v> €  23 </v>
      </c>
      <c r="J244" s="136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4"/>
      <c r="W244" s="112" t="str">
        <f t="shared" ref="W244:W255" si="164">E244*Y244</f>
        <v>0</v>
      </c>
      <c r="X244" s="123" t="str">
        <f t="shared" ref="X244:X255" si="165">Y244*D244</f>
        <v>0</v>
      </c>
      <c r="Y244" s="123" t="str">
        <f t="shared" ref="Y244:Y255" si="166">SUM(J244:V244)</f>
        <v>0</v>
      </c>
      <c r="Z244" s="124" t="str">
        <f t="shared" ref="Z244:Z255" si="167">SUM(J244:V244)*F244</f>
        <v>  -   ₽ </v>
      </c>
      <c r="AA244" s="174" t="str">
        <f t="shared" ref="AA244:AA255" si="168">SUM(J244:V244)*I244</f>
        <v>  - € </v>
      </c>
      <c r="AB244" s="457">
        <v>2.0</v>
      </c>
      <c r="AC244" s="394" t="str">
        <f t="shared" si="163"/>
        <v>0</v>
      </c>
      <c r="AD244" s="395">
        <v>0.0</v>
      </c>
      <c r="AE244" s="394" t="str">
        <f t="shared" ref="AE244:AE255" si="169">Y244*AD244</f>
        <v>0</v>
      </c>
    </row>
    <row r="245" ht="38.25" customHeight="1">
      <c r="A245" s="276" t="s">
        <v>350</v>
      </c>
      <c r="B245" s="242" t="s">
        <v>113</v>
      </c>
      <c r="C245" s="277"/>
      <c r="D245" s="244">
        <v>2.0</v>
      </c>
      <c r="E245" s="245">
        <v>1.6</v>
      </c>
      <c r="F245" s="246">
        <v>3000.0</v>
      </c>
      <c r="G245" s="330" t="str">
        <f>F245-F245*'Форма заказа|Summary of order'!$D$16</f>
        <v>  3,000.00 ₽ </v>
      </c>
      <c r="H245" s="248"/>
      <c r="I245" s="301" t="str">
        <f>ROUNDUP(F245/'Форма заказа|Summary of order'!$E$18,0)</f>
        <v> €  40 </v>
      </c>
      <c r="J245" s="136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4"/>
      <c r="W245" s="250" t="str">
        <f t="shared" si="164"/>
        <v>0</v>
      </c>
      <c r="X245" s="244" t="str">
        <f t="shared" si="165"/>
        <v>0</v>
      </c>
      <c r="Y245" s="244" t="str">
        <f t="shared" si="166"/>
        <v>0</v>
      </c>
      <c r="Z245" s="251" t="str">
        <f t="shared" si="167"/>
        <v>  -   ₽ </v>
      </c>
      <c r="AA245" s="252" t="str">
        <f t="shared" si="168"/>
        <v>  - € </v>
      </c>
      <c r="AB245" s="457">
        <v>2.0</v>
      </c>
      <c r="AC245" s="253" t="str">
        <f t="shared" si="163"/>
        <v>0</v>
      </c>
      <c r="AD245" s="254">
        <v>0.0</v>
      </c>
      <c r="AE245" s="253" t="str">
        <f t="shared" si="169"/>
        <v>0</v>
      </c>
    </row>
    <row r="246" ht="38.25" customHeight="1">
      <c r="A246" s="136" t="s">
        <v>351</v>
      </c>
      <c r="B246" s="143" t="s">
        <v>111</v>
      </c>
      <c r="C246" s="420"/>
      <c r="D246" s="138">
        <v>2.0</v>
      </c>
      <c r="E246" s="138">
        <v>1.35</v>
      </c>
      <c r="F246" s="139">
        <v>1000.0</v>
      </c>
      <c r="G246" s="336" t="str">
        <f>F246-F246*'Форма заказа|Summary of order'!$D$16</f>
        <v>  1,000.00 ₽ </v>
      </c>
      <c r="H246" s="336" t="str">
        <f>F246*1.2-F246*1.2*'Форма заказа|Summary of order'!$D$16</f>
        <v>  1,200.00 ₽ </v>
      </c>
      <c r="I246" s="175" t="str">
        <f>ROUNDUP(F246/'Форма заказа|Summary of order'!$E$18,0)</f>
        <v> €  14 </v>
      </c>
      <c r="J246" s="136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4"/>
      <c r="W246" s="282" t="str">
        <f t="shared" si="164"/>
        <v>0</v>
      </c>
      <c r="X246" s="138" t="str">
        <f t="shared" si="165"/>
        <v>0</v>
      </c>
      <c r="Y246" s="138" t="str">
        <f t="shared" si="166"/>
        <v>0</v>
      </c>
      <c r="Z246" s="237" t="str">
        <f t="shared" si="167"/>
        <v>  -   ₽ </v>
      </c>
      <c r="AA246" s="176" t="str">
        <f t="shared" si="168"/>
        <v>  - € </v>
      </c>
      <c r="AB246" s="457">
        <v>2.0</v>
      </c>
      <c r="AC246" s="239" t="str">
        <f t="shared" si="163"/>
        <v>0</v>
      </c>
      <c r="AD246" s="240">
        <v>0.0</v>
      </c>
      <c r="AE246" s="239" t="str">
        <f t="shared" si="169"/>
        <v>0</v>
      </c>
    </row>
    <row r="247" ht="38.25" customHeight="1">
      <c r="A247" s="276" t="s">
        <v>352</v>
      </c>
      <c r="B247" s="242" t="s">
        <v>113</v>
      </c>
      <c r="C247" s="277"/>
      <c r="D247" s="244">
        <v>2.0</v>
      </c>
      <c r="E247" s="245">
        <v>0.81</v>
      </c>
      <c r="F247" s="246">
        <v>1600.0</v>
      </c>
      <c r="G247" s="330" t="str">
        <f>F247-F247*'Форма заказа|Summary of order'!$D$16</f>
        <v>  1,600.00 ₽ </v>
      </c>
      <c r="H247" s="248"/>
      <c r="I247" s="301" t="str">
        <f>ROUNDUP(F247/'Форма заказа|Summary of order'!$E$18,0)</f>
        <v> €  22 </v>
      </c>
      <c r="J247" s="136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4"/>
      <c r="W247" s="250" t="str">
        <f t="shared" si="164"/>
        <v>0</v>
      </c>
      <c r="X247" s="244" t="str">
        <f t="shared" si="165"/>
        <v>0</v>
      </c>
      <c r="Y247" s="244" t="str">
        <f t="shared" si="166"/>
        <v>0</v>
      </c>
      <c r="Z247" s="251" t="str">
        <f t="shared" si="167"/>
        <v>  -   ₽ </v>
      </c>
      <c r="AA247" s="252" t="str">
        <f t="shared" si="168"/>
        <v>  - € </v>
      </c>
      <c r="AB247" s="457">
        <v>2.0</v>
      </c>
      <c r="AC247" s="253" t="str">
        <f t="shared" si="163"/>
        <v>0</v>
      </c>
      <c r="AD247" s="254">
        <v>0.0</v>
      </c>
      <c r="AE247" s="253" t="str">
        <f t="shared" si="169"/>
        <v>0</v>
      </c>
    </row>
    <row r="248" ht="38.25" customHeight="1">
      <c r="A248" s="136" t="s">
        <v>353</v>
      </c>
      <c r="B248" s="143" t="s">
        <v>111</v>
      </c>
      <c r="C248" s="420"/>
      <c r="D248" s="138">
        <v>2.0</v>
      </c>
      <c r="E248" s="138">
        <v>1.5</v>
      </c>
      <c r="F248" s="139">
        <v>1100.0</v>
      </c>
      <c r="G248" s="336" t="str">
        <f>F248-F248*'Форма заказа|Summary of order'!$D$16</f>
        <v>  1,100.00 ₽ </v>
      </c>
      <c r="H248" s="336" t="str">
        <f>F248*1.2-F248*1.2*'Форма заказа|Summary of order'!$D$16</f>
        <v>  1,320.00 ₽ </v>
      </c>
      <c r="I248" s="175" t="str">
        <f>ROUNDUP(F248/'Форма заказа|Summary of order'!$E$18,0)</f>
        <v> €  15 </v>
      </c>
      <c r="J248" s="136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4"/>
      <c r="W248" s="282" t="str">
        <f t="shared" si="164"/>
        <v>0</v>
      </c>
      <c r="X248" s="138" t="str">
        <f t="shared" si="165"/>
        <v>0</v>
      </c>
      <c r="Y248" s="138" t="str">
        <f t="shared" si="166"/>
        <v>0</v>
      </c>
      <c r="Z248" s="237" t="str">
        <f t="shared" si="167"/>
        <v>  -   ₽ </v>
      </c>
      <c r="AA248" s="176" t="str">
        <f t="shared" si="168"/>
        <v>  - € </v>
      </c>
      <c r="AB248" s="457">
        <v>2.0</v>
      </c>
      <c r="AC248" s="239" t="str">
        <f t="shared" si="163"/>
        <v>0</v>
      </c>
      <c r="AD248" s="240">
        <v>4.0</v>
      </c>
      <c r="AE248" s="239" t="str">
        <f t="shared" si="169"/>
        <v>0</v>
      </c>
    </row>
    <row r="249" ht="38.25" customHeight="1">
      <c r="A249" s="276" t="s">
        <v>354</v>
      </c>
      <c r="B249" s="242" t="s">
        <v>113</v>
      </c>
      <c r="C249" s="277"/>
      <c r="D249" s="244">
        <v>2.0</v>
      </c>
      <c r="E249" s="245">
        <v>0.85</v>
      </c>
      <c r="F249" s="246">
        <v>1700.0</v>
      </c>
      <c r="G249" s="330" t="str">
        <f>F249-F249*'Форма заказа|Summary of order'!$D$16</f>
        <v>  1,700.00 ₽ </v>
      </c>
      <c r="H249" s="248"/>
      <c r="I249" s="301" t="str">
        <f>ROUNDUP(F249/'Форма заказа|Summary of order'!$E$18,0)</f>
        <v> €  23 </v>
      </c>
      <c r="J249" s="136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4"/>
      <c r="W249" s="250" t="str">
        <f t="shared" si="164"/>
        <v>0</v>
      </c>
      <c r="X249" s="244" t="str">
        <f t="shared" si="165"/>
        <v>0</v>
      </c>
      <c r="Y249" s="244" t="str">
        <f t="shared" si="166"/>
        <v>0</v>
      </c>
      <c r="Z249" s="251" t="str">
        <f t="shared" si="167"/>
        <v>  -   ₽ </v>
      </c>
      <c r="AA249" s="252" t="str">
        <f t="shared" si="168"/>
        <v>  - € </v>
      </c>
      <c r="AB249" s="457">
        <v>2.0</v>
      </c>
      <c r="AC249" s="253" t="str">
        <f t="shared" si="163"/>
        <v>0</v>
      </c>
      <c r="AD249" s="254">
        <v>4.0</v>
      </c>
      <c r="AE249" s="253" t="str">
        <f t="shared" si="169"/>
        <v>0</v>
      </c>
    </row>
    <row r="250" ht="38.25" customHeight="1">
      <c r="A250" s="136" t="s">
        <v>355</v>
      </c>
      <c r="B250" s="143" t="s">
        <v>111</v>
      </c>
      <c r="C250" s="420"/>
      <c r="D250" s="138">
        <v>2.0</v>
      </c>
      <c r="E250" s="138">
        <v>2.35</v>
      </c>
      <c r="F250" s="139">
        <v>1500.0</v>
      </c>
      <c r="G250" s="336" t="str">
        <f>F250-F250*'Форма заказа|Summary of order'!$D$16</f>
        <v>  1,500.00 ₽ </v>
      </c>
      <c r="H250" s="336" t="str">
        <f>F250*1.2-F250*1.2*'Форма заказа|Summary of order'!$D$16</f>
        <v>  1,800.00 ₽ </v>
      </c>
      <c r="I250" s="175" t="str">
        <f>ROUNDUP(F250/'Форма заказа|Summary of order'!$E$18,0)</f>
        <v> €  20 </v>
      </c>
      <c r="J250" s="136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4"/>
      <c r="W250" s="282" t="str">
        <f t="shared" si="164"/>
        <v>0</v>
      </c>
      <c r="X250" s="138" t="str">
        <f t="shared" si="165"/>
        <v>0</v>
      </c>
      <c r="Y250" s="138" t="str">
        <f t="shared" si="166"/>
        <v>0</v>
      </c>
      <c r="Z250" s="237" t="str">
        <f t="shared" si="167"/>
        <v>  -   ₽ </v>
      </c>
      <c r="AA250" s="176" t="str">
        <f t="shared" si="168"/>
        <v>  - € </v>
      </c>
      <c r="AB250" s="457">
        <v>2.0</v>
      </c>
      <c r="AC250" s="239" t="str">
        <f t="shared" si="163"/>
        <v>0</v>
      </c>
      <c r="AD250" s="240">
        <v>4.0</v>
      </c>
      <c r="AE250" s="239" t="str">
        <f t="shared" si="169"/>
        <v>0</v>
      </c>
    </row>
    <row r="251" ht="38.25" customHeight="1">
      <c r="A251" s="276" t="s">
        <v>356</v>
      </c>
      <c r="B251" s="242" t="s">
        <v>113</v>
      </c>
      <c r="C251" s="277"/>
      <c r="D251" s="244">
        <v>2.0</v>
      </c>
      <c r="E251" s="245">
        <v>1.35</v>
      </c>
      <c r="F251" s="246">
        <v>2700.0</v>
      </c>
      <c r="G251" s="330" t="str">
        <f>F251-F251*'Форма заказа|Summary of order'!$D$16</f>
        <v>  2,700.00 ₽ </v>
      </c>
      <c r="H251" s="248"/>
      <c r="I251" s="301" t="str">
        <f>ROUNDUP(F251/'Форма заказа|Summary of order'!$E$18,0)</f>
        <v> €  36 </v>
      </c>
      <c r="J251" s="136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4"/>
      <c r="W251" s="250" t="str">
        <f t="shared" si="164"/>
        <v>0</v>
      </c>
      <c r="X251" s="244" t="str">
        <f t="shared" si="165"/>
        <v>0</v>
      </c>
      <c r="Y251" s="244" t="str">
        <f t="shared" si="166"/>
        <v>0</v>
      </c>
      <c r="Z251" s="251" t="str">
        <f t="shared" si="167"/>
        <v>  -   ₽ </v>
      </c>
      <c r="AA251" s="252" t="str">
        <f t="shared" si="168"/>
        <v>  - € </v>
      </c>
      <c r="AB251" s="457">
        <v>2.0</v>
      </c>
      <c r="AC251" s="253" t="str">
        <f t="shared" si="163"/>
        <v>0</v>
      </c>
      <c r="AD251" s="254">
        <v>4.0</v>
      </c>
      <c r="AE251" s="253" t="str">
        <f t="shared" si="169"/>
        <v>0</v>
      </c>
    </row>
    <row r="252" ht="39.75" customHeight="1">
      <c r="A252" s="136" t="s">
        <v>357</v>
      </c>
      <c r="B252" s="143" t="s">
        <v>111</v>
      </c>
      <c r="C252" s="420"/>
      <c r="D252" s="138">
        <v>2.0</v>
      </c>
      <c r="E252" s="138">
        <v>0.06</v>
      </c>
      <c r="F252" s="139">
        <v>220.0</v>
      </c>
      <c r="G252" s="336" t="str">
        <f>F252-F252*'Форма заказа|Summary of order'!$D$16</f>
        <v>  220.00 ₽ </v>
      </c>
      <c r="H252" s="336" t="str">
        <f>F252*1.2-F252*1.2*'Форма заказа|Summary of order'!$D$16</f>
        <v>  264.00 ₽ </v>
      </c>
      <c r="I252" s="175" t="str">
        <f>ROUNDUP(F252/'Форма заказа|Summary of order'!$E$18,0)</f>
        <v> €  3 </v>
      </c>
      <c r="J252" s="136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4"/>
      <c r="W252" s="282" t="str">
        <f t="shared" si="164"/>
        <v>0</v>
      </c>
      <c r="X252" s="138" t="str">
        <f t="shared" si="165"/>
        <v>0</v>
      </c>
      <c r="Y252" s="138" t="str">
        <f t="shared" si="166"/>
        <v>0</v>
      </c>
      <c r="Z252" s="237" t="str">
        <f t="shared" si="167"/>
        <v>  -   ₽ </v>
      </c>
      <c r="AA252" s="176" t="str">
        <f t="shared" si="168"/>
        <v>  - € </v>
      </c>
      <c r="AB252" s="457">
        <v>2.0</v>
      </c>
      <c r="AC252" s="239" t="str">
        <f t="shared" si="163"/>
        <v>0</v>
      </c>
      <c r="AD252" s="240">
        <v>4.0</v>
      </c>
      <c r="AE252" s="239" t="str">
        <f t="shared" si="169"/>
        <v>0</v>
      </c>
    </row>
    <row r="253" ht="39.75" customHeight="1">
      <c r="A253" s="276" t="s">
        <v>358</v>
      </c>
      <c r="B253" s="242" t="s">
        <v>113</v>
      </c>
      <c r="C253" s="277"/>
      <c r="D253" s="244">
        <v>2.0</v>
      </c>
      <c r="E253" s="245">
        <v>0.04</v>
      </c>
      <c r="F253" s="246">
        <v>260.0</v>
      </c>
      <c r="G253" s="330" t="str">
        <f>F253-F253*'Форма заказа|Summary of order'!$D$16</f>
        <v>  260.00 ₽ </v>
      </c>
      <c r="H253" s="248"/>
      <c r="I253" s="301" t="str">
        <f>ROUNDUP(F253/'Форма заказа|Summary of order'!$E$18,0)</f>
        <v> €  4 </v>
      </c>
      <c r="J253" s="136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4"/>
      <c r="W253" s="250" t="str">
        <f t="shared" si="164"/>
        <v>0</v>
      </c>
      <c r="X253" s="244" t="str">
        <f t="shared" si="165"/>
        <v>0</v>
      </c>
      <c r="Y253" s="244" t="str">
        <f t="shared" si="166"/>
        <v>0</v>
      </c>
      <c r="Z253" s="251" t="str">
        <f t="shared" si="167"/>
        <v>  -   ₽ </v>
      </c>
      <c r="AA253" s="252" t="str">
        <f t="shared" si="168"/>
        <v>  - € </v>
      </c>
      <c r="AB253" s="457">
        <v>2.0</v>
      </c>
      <c r="AC253" s="253" t="str">
        <f t="shared" si="163"/>
        <v>0</v>
      </c>
      <c r="AD253" s="254">
        <v>0.0</v>
      </c>
      <c r="AE253" s="253" t="str">
        <f t="shared" si="169"/>
        <v>0</v>
      </c>
    </row>
    <row r="254" ht="41.25" customHeight="1">
      <c r="A254" s="136" t="s">
        <v>359</v>
      </c>
      <c r="B254" s="143" t="s">
        <v>111</v>
      </c>
      <c r="C254" s="420"/>
      <c r="D254" s="138">
        <v>2.0</v>
      </c>
      <c r="E254" s="138">
        <v>0.04</v>
      </c>
      <c r="F254" s="139">
        <v>220.0</v>
      </c>
      <c r="G254" s="336" t="str">
        <f>F254-F254*'Форма заказа|Summary of order'!$D$16</f>
        <v>  220.00 ₽ </v>
      </c>
      <c r="H254" s="336" t="str">
        <f>F254*1.2-F254*1.2*'Форма заказа|Summary of order'!$D$16</f>
        <v>  264.00 ₽ </v>
      </c>
      <c r="I254" s="175" t="str">
        <f>ROUNDUP(F254/'Форма заказа|Summary of order'!$E$18,0)</f>
        <v> €  3 </v>
      </c>
      <c r="J254" s="136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4"/>
      <c r="W254" s="282" t="str">
        <f t="shared" si="164"/>
        <v>0</v>
      </c>
      <c r="X254" s="138" t="str">
        <f t="shared" si="165"/>
        <v>0</v>
      </c>
      <c r="Y254" s="138" t="str">
        <f t="shared" si="166"/>
        <v>0</v>
      </c>
      <c r="Z254" s="237" t="str">
        <f t="shared" si="167"/>
        <v>  -   ₽ </v>
      </c>
      <c r="AA254" s="176" t="str">
        <f t="shared" si="168"/>
        <v>  - € </v>
      </c>
      <c r="AB254" s="457">
        <v>2.0</v>
      </c>
      <c r="AC254" s="239" t="str">
        <f t="shared" si="163"/>
        <v>0</v>
      </c>
      <c r="AD254" s="240">
        <v>0.0</v>
      </c>
      <c r="AE254" s="239" t="str">
        <f t="shared" si="169"/>
        <v>0</v>
      </c>
    </row>
    <row r="255" ht="41.25" customHeight="1">
      <c r="A255" s="276" t="s">
        <v>360</v>
      </c>
      <c r="B255" s="242" t="s">
        <v>113</v>
      </c>
      <c r="C255" s="277"/>
      <c r="D255" s="335">
        <v>2.0</v>
      </c>
      <c r="E255" s="355">
        <v>0.04</v>
      </c>
      <c r="F255" s="356">
        <v>260.0</v>
      </c>
      <c r="G255" s="357" t="str">
        <f>F255-F255*'Форма заказа|Summary of order'!$D$16</f>
        <v>  260.00 ₽ </v>
      </c>
      <c r="H255" s="358"/>
      <c r="I255" s="359" t="str">
        <f>ROUNDUP(F255/'Форма заказа|Summary of order'!$E$18,0)</f>
        <v> €  4 </v>
      </c>
      <c r="J255" s="136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4"/>
      <c r="W255" s="334" t="str">
        <f t="shared" si="164"/>
        <v>0</v>
      </c>
      <c r="X255" s="335" t="str">
        <f t="shared" si="165"/>
        <v>0</v>
      </c>
      <c r="Y255" s="335" t="str">
        <f t="shared" si="166"/>
        <v>0</v>
      </c>
      <c r="Z255" s="360" t="str">
        <f t="shared" si="167"/>
        <v>  -   ₽ </v>
      </c>
      <c r="AA255" s="361" t="str">
        <f t="shared" si="168"/>
        <v>  - € </v>
      </c>
      <c r="AB255" s="457">
        <v>2.0</v>
      </c>
      <c r="AC255" s="362" t="str">
        <f t="shared" si="163"/>
        <v>0</v>
      </c>
      <c r="AD255" s="363">
        <v>0.0</v>
      </c>
      <c r="AE255" s="362" t="str">
        <f t="shared" si="169"/>
        <v>0</v>
      </c>
    </row>
    <row r="256">
      <c r="A256" s="338" t="s">
        <v>361</v>
      </c>
      <c r="B256" s="339"/>
      <c r="C256" s="340"/>
      <c r="D256" s="352"/>
      <c r="E256" s="342"/>
      <c r="F256" s="341"/>
      <c r="G256" s="341"/>
      <c r="H256" s="341"/>
      <c r="I256" s="341"/>
      <c r="J256" s="341"/>
      <c r="K256" s="367"/>
      <c r="L256" s="367"/>
      <c r="M256" s="367"/>
      <c r="N256" s="474"/>
      <c r="O256" s="475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400" t="str">
        <f t="shared" si="163"/>
        <v>0</v>
      </c>
      <c r="AD256" s="400"/>
      <c r="AE256" s="401"/>
    </row>
    <row r="257" ht="89.25" customHeight="1">
      <c r="A257" s="115" t="s">
        <v>362</v>
      </c>
      <c r="B257" s="230" t="s">
        <v>111</v>
      </c>
      <c r="C257" s="310"/>
      <c r="D257" s="128">
        <v>20.0</v>
      </c>
      <c r="E257" s="297">
        <v>56.36</v>
      </c>
      <c r="F257" s="129">
        <v>41500.0</v>
      </c>
      <c r="G257" s="234" t="str">
        <f>F257-F257*'Форма заказа|Summary of order'!$D$16</f>
        <v>  41,500.00 ₽ </v>
      </c>
      <c r="H257" s="235" t="str">
        <f>F257*1.2-F257*1.2*'Форма заказа|Summary of order'!$D$16</f>
        <v>  49,800.00 ₽ </v>
      </c>
      <c r="I257" s="298" t="str">
        <f>ROUNDUP(F257/'Форма заказа|Summary of order'!$E$18,0)</f>
        <v> €  554 </v>
      </c>
      <c r="J257" s="476"/>
      <c r="K257" s="115" t="s">
        <v>45</v>
      </c>
      <c r="L257" s="116" t="s">
        <v>45</v>
      </c>
      <c r="M257" s="116" t="s">
        <v>45</v>
      </c>
      <c r="N257" s="116" t="s">
        <v>45</v>
      </c>
      <c r="O257" s="116" t="s">
        <v>45</v>
      </c>
      <c r="P257" s="116" t="s">
        <v>45</v>
      </c>
      <c r="Q257" s="116" t="s">
        <v>45</v>
      </c>
      <c r="R257" s="116" t="s">
        <v>45</v>
      </c>
      <c r="S257" s="116" t="s">
        <v>45</v>
      </c>
      <c r="T257" s="116" t="s">
        <v>45</v>
      </c>
      <c r="U257" s="116" t="s">
        <v>45</v>
      </c>
      <c r="V257" s="477" t="s">
        <v>45</v>
      </c>
      <c r="W257" s="133" t="str">
        <f t="shared" ref="W257:W260" si="170">E257*Y257</f>
        <v>0</v>
      </c>
      <c r="X257" s="128" t="str">
        <f t="shared" ref="X257:X260" si="171">Y257*D257</f>
        <v>0</v>
      </c>
      <c r="Y257" s="128" t="str">
        <f t="shared" ref="Y257:Y260" si="172">SUM(J257:V257)</f>
        <v>0</v>
      </c>
      <c r="Z257" s="478" t="str">
        <f t="shared" ref="Z257:Z260" si="173">SUM(J257:S257)*F257+SUM(T257:V257)*F257*1.2</f>
        <v>  -   ₽ </v>
      </c>
      <c r="AA257" s="135" t="str">
        <f t="shared" ref="AA257:AA260" si="174">SUM(J257:S257)*I257+SUM(T257:V257)*I257*1.2</f>
        <v>  - € </v>
      </c>
      <c r="AB257" s="238">
        <v>20.0</v>
      </c>
      <c r="AC257" s="239" t="str">
        <f t="shared" si="163"/>
        <v>0</v>
      </c>
      <c r="AD257" s="240">
        <v>44.0</v>
      </c>
      <c r="AE257" s="239" t="str">
        <f t="shared" ref="AE257:AE260" si="175">Y257*AD257</f>
        <v>0</v>
      </c>
    </row>
    <row r="258" ht="78.0" customHeight="1">
      <c r="A258" s="136" t="s">
        <v>363</v>
      </c>
      <c r="B258" s="278" t="s">
        <v>111</v>
      </c>
      <c r="C258" s="277"/>
      <c r="D258" s="138">
        <v>31.0</v>
      </c>
      <c r="E258" s="280">
        <v>93.49</v>
      </c>
      <c r="F258" s="139">
        <v>69000.0</v>
      </c>
      <c r="G258" s="247" t="str">
        <f>F258-F258*'Форма заказа|Summary of order'!$D$16</f>
        <v>  69,000.00 ₽ </v>
      </c>
      <c r="H258" s="281" t="str">
        <f>F258*1.2-F258*1.2*'Форма заказа|Summary of order'!$D$16</f>
        <v>  82,800.00 ₽ </v>
      </c>
      <c r="I258" s="175" t="str">
        <f>ROUNDUP(F258/'Форма заказа|Summary of order'!$E$18,0)</f>
        <v> €  920 </v>
      </c>
      <c r="J258" s="479"/>
      <c r="K258" s="136" t="s">
        <v>45</v>
      </c>
      <c r="L258" s="143" t="s">
        <v>45</v>
      </c>
      <c r="M258" s="143" t="s">
        <v>45</v>
      </c>
      <c r="N258" s="143" t="s">
        <v>45</v>
      </c>
      <c r="O258" s="143" t="s">
        <v>45</v>
      </c>
      <c r="P258" s="143" t="s">
        <v>45</v>
      </c>
      <c r="Q258" s="143" t="s">
        <v>45</v>
      </c>
      <c r="R258" s="143" t="s">
        <v>45</v>
      </c>
      <c r="S258" s="143" t="s">
        <v>45</v>
      </c>
      <c r="T258" s="143" t="s">
        <v>45</v>
      </c>
      <c r="U258" s="143" t="s">
        <v>45</v>
      </c>
      <c r="V258" s="480" t="s">
        <v>45</v>
      </c>
      <c r="W258" s="145" t="str">
        <f t="shared" si="170"/>
        <v>0</v>
      </c>
      <c r="X258" s="138" t="str">
        <f t="shared" si="171"/>
        <v>0</v>
      </c>
      <c r="Y258" s="138" t="str">
        <f t="shared" si="172"/>
        <v>0</v>
      </c>
      <c r="Z258" s="237" t="str">
        <f t="shared" si="173"/>
        <v>  -   ₽ </v>
      </c>
      <c r="AA258" s="147" t="str">
        <f t="shared" si="174"/>
        <v>  - € </v>
      </c>
      <c r="AB258" s="238">
        <v>31.0</v>
      </c>
      <c r="AC258" s="239" t="str">
        <f t="shared" si="163"/>
        <v>0</v>
      </c>
      <c r="AD258" s="240">
        <v>71.0</v>
      </c>
      <c r="AE258" s="239" t="str">
        <f t="shared" si="175"/>
        <v>0</v>
      </c>
    </row>
    <row r="259" ht="78.0" customHeight="1">
      <c r="A259" s="136" t="s">
        <v>364</v>
      </c>
      <c r="B259" s="278" t="s">
        <v>111</v>
      </c>
      <c r="C259" s="277"/>
      <c r="D259" s="138">
        <v>1.0</v>
      </c>
      <c r="E259" s="280">
        <v>4.57</v>
      </c>
      <c r="F259" s="139">
        <v>3400.0</v>
      </c>
      <c r="G259" s="247" t="str">
        <f>F259-F259*'Форма заказа|Summary of order'!$D$16</f>
        <v>  3,400.00 ₽ </v>
      </c>
      <c r="H259" s="281" t="str">
        <f>F259*1.2-F259*1.2*'Форма заказа|Summary of order'!$D$16</f>
        <v>  4,080.00 ₽ </v>
      </c>
      <c r="I259" s="175" t="str">
        <f>ROUNDUP(F259/'Форма заказа|Summary of order'!$E$18,0)</f>
        <v> €  46 </v>
      </c>
      <c r="J259" s="479"/>
      <c r="K259" s="136" t="s">
        <v>45</v>
      </c>
      <c r="L259" s="143" t="s">
        <v>45</v>
      </c>
      <c r="M259" s="143" t="s">
        <v>45</v>
      </c>
      <c r="N259" s="143" t="s">
        <v>45</v>
      </c>
      <c r="O259" s="143" t="s">
        <v>45</v>
      </c>
      <c r="P259" s="143" t="s">
        <v>45</v>
      </c>
      <c r="Q259" s="143" t="s">
        <v>45</v>
      </c>
      <c r="R259" s="143" t="s">
        <v>45</v>
      </c>
      <c r="S259" s="143" t="s">
        <v>45</v>
      </c>
      <c r="T259" s="143" t="s">
        <v>45</v>
      </c>
      <c r="U259" s="143" t="s">
        <v>45</v>
      </c>
      <c r="V259" s="480" t="s">
        <v>45</v>
      </c>
      <c r="W259" s="145" t="str">
        <f t="shared" si="170"/>
        <v>0</v>
      </c>
      <c r="X259" s="138" t="str">
        <f t="shared" si="171"/>
        <v>0</v>
      </c>
      <c r="Y259" s="138" t="str">
        <f t="shared" si="172"/>
        <v>0</v>
      </c>
      <c r="Z259" s="237" t="str">
        <f t="shared" si="173"/>
        <v>  -   ₽ </v>
      </c>
      <c r="AA259" s="147" t="str">
        <f t="shared" si="174"/>
        <v>  - € </v>
      </c>
      <c r="AB259" s="238" t="str">
        <f>1*D259</f>
        <v>1</v>
      </c>
      <c r="AC259" s="239" t="str">
        <f t="shared" si="163"/>
        <v>0</v>
      </c>
      <c r="AD259" s="240">
        <v>3.0</v>
      </c>
      <c r="AE259" s="239" t="str">
        <f t="shared" si="175"/>
        <v>0</v>
      </c>
    </row>
    <row r="260" ht="78.0" customHeight="1">
      <c r="A260" s="158" t="s">
        <v>365</v>
      </c>
      <c r="B260" s="481" t="s">
        <v>111</v>
      </c>
      <c r="C260" s="286"/>
      <c r="D260" s="153">
        <v>1.0</v>
      </c>
      <c r="E260" s="482">
        <v>0.19</v>
      </c>
      <c r="F260" s="154">
        <v>220.0</v>
      </c>
      <c r="G260" s="266" t="str">
        <f>F260-F260*'Форма заказа|Summary of order'!$D$16</f>
        <v>  220.00 ₽ </v>
      </c>
      <c r="H260" s="483" t="str">
        <f>F260*1.2-F260*1.2*'Форма заказа|Summary of order'!$D$16</f>
        <v>  264.00 ₽ </v>
      </c>
      <c r="I260" s="484" t="str">
        <f>ROUNDUP(F260/'Форма заказа|Summary of order'!$E$18,0)</f>
        <v> €  3 </v>
      </c>
      <c r="J260" s="485"/>
      <c r="K260" s="158" t="s">
        <v>45</v>
      </c>
      <c r="L260" s="159" t="s">
        <v>45</v>
      </c>
      <c r="M260" s="159" t="s">
        <v>45</v>
      </c>
      <c r="N260" s="159" t="s">
        <v>45</v>
      </c>
      <c r="O260" s="159" t="s">
        <v>45</v>
      </c>
      <c r="P260" s="159" t="s">
        <v>45</v>
      </c>
      <c r="Q260" s="159" t="s">
        <v>45</v>
      </c>
      <c r="R260" s="159" t="s">
        <v>45</v>
      </c>
      <c r="S260" s="159" t="s">
        <v>45</v>
      </c>
      <c r="T260" s="159" t="s">
        <v>45</v>
      </c>
      <c r="U260" s="159" t="s">
        <v>45</v>
      </c>
      <c r="V260" s="486" t="s">
        <v>45</v>
      </c>
      <c r="W260" s="161" t="str">
        <f t="shared" si="170"/>
        <v>0</v>
      </c>
      <c r="X260" s="153" t="str">
        <f t="shared" si="171"/>
        <v>0</v>
      </c>
      <c r="Y260" s="153" t="str">
        <f t="shared" si="172"/>
        <v>0</v>
      </c>
      <c r="Z260" s="487" t="str">
        <f t="shared" si="173"/>
        <v>  -   ₽ </v>
      </c>
      <c r="AA260" s="163" t="str">
        <f t="shared" si="174"/>
        <v>  - € </v>
      </c>
      <c r="AB260" s="238">
        <v>1.0</v>
      </c>
      <c r="AC260" s="239" t="str">
        <f t="shared" si="163"/>
        <v>0</v>
      </c>
      <c r="AD260" s="240">
        <v>1.0</v>
      </c>
      <c r="AE260" s="239" t="str">
        <f t="shared" si="175"/>
        <v>0</v>
      </c>
    </row>
    <row r="261">
      <c r="A261" s="488"/>
      <c r="B261" s="488"/>
      <c r="C261" s="489"/>
      <c r="D261" s="182"/>
      <c r="E261" s="182"/>
      <c r="F261" s="182"/>
      <c r="G261" s="182"/>
      <c r="H261" s="182"/>
      <c r="I261" s="490"/>
      <c r="J261" s="60" t="s">
        <v>366</v>
      </c>
      <c r="K261" s="61" t="s">
        <v>367</v>
      </c>
      <c r="L261" s="62" t="s">
        <v>368</v>
      </c>
      <c r="M261" s="63" t="str">
        <f>M1</f>
        <v>Бирюзово-синий/ Blue turquoise</v>
      </c>
      <c r="N261" s="64" t="s">
        <v>32</v>
      </c>
      <c r="O261" s="65" t="str">
        <f>O1</f>
        <v>Ночной синий/ Night Blue</v>
      </c>
      <c r="P261" s="66" t="s">
        <v>34</v>
      </c>
      <c r="Q261" s="67" t="s">
        <v>35</v>
      </c>
      <c r="R261" s="68" t="s">
        <v>36</v>
      </c>
      <c r="S261" s="491" t="s">
        <v>37</v>
      </c>
      <c r="T261" s="70" t="str">
        <f t="shared" ref="T261:W261" si="176">T1</f>
        <v>Розовый Флюо/
Pink Fluo </v>
      </c>
      <c r="U261" s="88" t="str">
        <f t="shared" si="176"/>
        <v>Алый флюо/ Scarlet Fluo</v>
      </c>
      <c r="V261" s="72" t="str">
        <f t="shared" si="176"/>
        <v>Оранжевый Флюо/
Orange Fluo </v>
      </c>
      <c r="W261" s="492" t="str">
        <f t="shared" si="176"/>
        <v>Общий вес/
Total weight</v>
      </c>
      <c r="X261" s="493" t="s">
        <v>6</v>
      </c>
      <c r="Y261" s="493" t="s">
        <v>7</v>
      </c>
      <c r="Z261" s="493" t="s">
        <v>97</v>
      </c>
      <c r="AA261" s="494" t="s">
        <v>9</v>
      </c>
      <c r="AB261" s="182"/>
      <c r="AC261" s="495" t="str">
        <f>SUM(AC7:AC260)</f>
        <v>0</v>
      </c>
      <c r="AD261" s="496"/>
      <c r="AE261" s="495" t="str">
        <f>SUM(AE12:AE260)</f>
        <v>0</v>
      </c>
    </row>
    <row r="262">
      <c r="A262" s="182"/>
      <c r="B262" s="182"/>
      <c r="C262" s="497"/>
      <c r="D262" s="182"/>
      <c r="E262" s="182"/>
      <c r="F262" s="182"/>
      <c r="G262" s="182"/>
      <c r="H262" s="182"/>
      <c r="I262" s="85" t="s">
        <v>369</v>
      </c>
      <c r="J262" s="79" t="str">
        <f t="shared" ref="J262:V262" si="177">J3</f>
        <v>0</v>
      </c>
      <c r="K262" s="189" t="str">
        <f t="shared" si="177"/>
        <v>0</v>
      </c>
      <c r="L262" s="190" t="str">
        <f t="shared" si="177"/>
        <v>0</v>
      </c>
      <c r="M262" s="63" t="str">
        <f t="shared" si="177"/>
        <v>0</v>
      </c>
      <c r="N262" s="191" t="str">
        <f t="shared" si="177"/>
        <v>0</v>
      </c>
      <c r="O262" s="65" t="str">
        <f t="shared" si="177"/>
        <v>0</v>
      </c>
      <c r="P262" s="192" t="str">
        <f t="shared" si="177"/>
        <v>0</v>
      </c>
      <c r="Q262" s="193" t="str">
        <f t="shared" si="177"/>
        <v>0</v>
      </c>
      <c r="R262" s="194" t="str">
        <f t="shared" si="177"/>
        <v>0</v>
      </c>
      <c r="S262" s="491" t="str">
        <f t="shared" si="177"/>
        <v>0</v>
      </c>
      <c r="T262" s="196" t="str">
        <f t="shared" si="177"/>
        <v>0</v>
      </c>
      <c r="U262" s="88" t="str">
        <f t="shared" si="177"/>
        <v>0</v>
      </c>
      <c r="V262" s="197" t="str">
        <f t="shared" si="177"/>
        <v>0</v>
      </c>
      <c r="W262" s="199" t="str">
        <f t="shared" ref="W262:AA262" si="178">W4</f>
        <v>0</v>
      </c>
      <c r="X262" s="199" t="str">
        <f t="shared" si="178"/>
        <v>0</v>
      </c>
      <c r="Y262" s="200" t="str">
        <f t="shared" si="178"/>
        <v>0</v>
      </c>
      <c r="Z262" s="498" t="str">
        <f t="shared" si="178"/>
        <v>  -   ₽ </v>
      </c>
      <c r="AA262" s="499" t="str">
        <f t="shared" si="178"/>
        <v>  - € </v>
      </c>
      <c r="AB262" s="182"/>
      <c r="AC262" s="208"/>
      <c r="AD262" s="496"/>
      <c r="AE262" s="208"/>
    </row>
    <row r="263">
      <c r="A263" s="182"/>
      <c r="B263" s="182"/>
      <c r="C263" s="497"/>
      <c r="D263" s="182"/>
      <c r="E263" s="182"/>
      <c r="F263" s="182"/>
      <c r="G263" s="182"/>
      <c r="H263" s="182"/>
      <c r="I263" s="96" t="s">
        <v>370</v>
      </c>
      <c r="J263" s="79" t="str">
        <f t="shared" ref="J263:V263" si="179">J4</f>
        <v>0</v>
      </c>
      <c r="K263" s="189" t="str">
        <f t="shared" si="179"/>
        <v>0</v>
      </c>
      <c r="L263" s="190" t="str">
        <f t="shared" si="179"/>
        <v>0</v>
      </c>
      <c r="M263" s="63" t="str">
        <f t="shared" si="179"/>
        <v>0</v>
      </c>
      <c r="N263" s="191" t="str">
        <f t="shared" si="179"/>
        <v>0</v>
      </c>
      <c r="O263" s="65" t="str">
        <f t="shared" si="179"/>
        <v>0</v>
      </c>
      <c r="P263" s="192" t="str">
        <f t="shared" si="179"/>
        <v>0</v>
      </c>
      <c r="Q263" s="193" t="str">
        <f t="shared" si="179"/>
        <v>0</v>
      </c>
      <c r="R263" s="194" t="str">
        <f t="shared" si="179"/>
        <v>0</v>
      </c>
      <c r="S263" s="491" t="str">
        <f t="shared" si="179"/>
        <v>0</v>
      </c>
      <c r="T263" s="196" t="str">
        <f t="shared" si="179"/>
        <v>0</v>
      </c>
      <c r="U263" s="88" t="str">
        <f t="shared" si="179"/>
        <v>0</v>
      </c>
      <c r="V263" s="197" t="str">
        <f t="shared" si="179"/>
        <v>0</v>
      </c>
      <c r="W263" s="500"/>
      <c r="X263" s="501"/>
      <c r="Y263" s="501"/>
      <c r="Z263" s="501"/>
      <c r="AA263" s="182"/>
      <c r="AB263" s="182"/>
      <c r="AC263" s="208"/>
      <c r="AD263" s="496"/>
      <c r="AE263" s="208"/>
    </row>
    <row r="264">
      <c r="A264" s="182"/>
      <c r="B264" s="182"/>
      <c r="C264" s="497"/>
      <c r="D264" s="182"/>
      <c r="E264" s="182"/>
      <c r="F264" s="182"/>
      <c r="G264" s="182"/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208"/>
      <c r="AD264" s="496"/>
      <c r="AE264" s="208"/>
    </row>
    <row r="265">
      <c r="A265" s="182"/>
      <c r="B265" s="182"/>
      <c r="C265" s="497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208"/>
      <c r="AD265" s="496"/>
      <c r="AE265" s="208"/>
    </row>
    <row r="266">
      <c r="A266" s="182"/>
      <c r="B266" s="182"/>
      <c r="C266" s="497"/>
      <c r="D266" s="182"/>
      <c r="E266" s="182"/>
      <c r="F266" s="182"/>
      <c r="G266" s="182"/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208"/>
      <c r="AD266" s="496"/>
      <c r="AE266" s="208"/>
    </row>
    <row r="267">
      <c r="A267" s="182"/>
      <c r="B267" s="182"/>
      <c r="C267" s="497"/>
      <c r="D267" s="182"/>
      <c r="E267" s="182"/>
      <c r="F267" s="182"/>
      <c r="G267" s="182"/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502"/>
      <c r="AA267" s="182"/>
      <c r="AB267" s="182"/>
      <c r="AC267" s="208"/>
      <c r="AD267" s="496"/>
      <c r="AE267" s="208"/>
    </row>
    <row r="268">
      <c r="A268" s="182"/>
      <c r="B268" s="182"/>
      <c r="C268" s="497"/>
      <c r="D268" s="182"/>
      <c r="E268" s="182"/>
      <c r="F268" s="182"/>
      <c r="G268" s="182"/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208"/>
      <c r="AD268" s="496"/>
      <c r="AE268" s="208"/>
    </row>
    <row r="269">
      <c r="A269" s="182"/>
      <c r="B269" s="182"/>
      <c r="C269" s="497"/>
      <c r="D269" s="182"/>
      <c r="E269" s="182"/>
      <c r="F269" s="182"/>
      <c r="G269" s="182"/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502"/>
      <c r="AB269" s="182"/>
      <c r="AC269" s="208"/>
      <c r="AD269" s="496"/>
      <c r="AE269" s="208"/>
    </row>
  </sheetData>
  <mergeCells count="11">
    <mergeCell ref="X1:X3"/>
    <mergeCell ref="W1:W3"/>
    <mergeCell ref="C1:C4"/>
    <mergeCell ref="B1:B4"/>
    <mergeCell ref="Z1:Z3"/>
    <mergeCell ref="AA1:AA3"/>
    <mergeCell ref="A1:A4"/>
    <mergeCell ref="D1:D4"/>
    <mergeCell ref="F1:F4"/>
    <mergeCell ref="Y1:Y3"/>
    <mergeCell ref="E1:E4"/>
  </mergeCells>
  <conditionalFormatting sqref="E49:J49 F228:J228 F236:J236 G198:J198 G207:J207 J187:J191 J194:J227 J229:J234 J257:J260">
    <cfRule type="cellIs" dxfId="1" priority="1" stopIfTrue="1" operator="greaterThan">
      <formula>0</formula>
    </cfRule>
  </conditionalFormatting>
  <conditionalFormatting sqref="E55:J55">
    <cfRule type="cellIs" dxfId="0" priority="2" stopIfTrue="1" operator="greaterThan">
      <formula>0</formula>
    </cfRule>
  </conditionalFormatting>
  <conditionalFormatting sqref="E55:J55">
    <cfRule type="cellIs" dxfId="1" priority="3" stopIfTrue="1" operator="greaterThan">
      <formula>0</formula>
    </cfRule>
  </conditionalFormatting>
  <conditionalFormatting sqref="E62:J62">
    <cfRule type="cellIs" dxfId="0" priority="4" stopIfTrue="1" operator="greaterThan">
      <formula>0</formula>
    </cfRule>
  </conditionalFormatting>
  <conditionalFormatting sqref="E62:J62">
    <cfRule type="cellIs" dxfId="1" priority="5" stopIfTrue="1" operator="greaterThan">
      <formula>0</formula>
    </cfRule>
  </conditionalFormatting>
  <conditionalFormatting sqref="F243:J243">
    <cfRule type="cellIs" dxfId="0" priority="6" stopIfTrue="1" operator="greaterThan">
      <formula>0</formula>
    </cfRule>
  </conditionalFormatting>
  <conditionalFormatting sqref="F243:J243">
    <cfRule type="cellIs" dxfId="1" priority="7" stopIfTrue="1" operator="greaterThan">
      <formula>0</formula>
    </cfRule>
  </conditionalFormatting>
  <conditionalFormatting sqref="G193:J193">
    <cfRule type="cellIs" dxfId="0" priority="8" stopIfTrue="1" operator="greaterThan">
      <formula>0</formula>
    </cfRule>
  </conditionalFormatting>
  <conditionalFormatting sqref="G193:J193">
    <cfRule type="cellIs" dxfId="1" priority="9" stopIfTrue="1" operator="greaterThan">
      <formula>0</formula>
    </cfRule>
  </conditionalFormatting>
  <conditionalFormatting sqref="J5">
    <cfRule type="cellIs" dxfId="0" priority="10" stopIfTrue="1" operator="greaterThan">
      <formula>0</formula>
    </cfRule>
  </conditionalFormatting>
  <conditionalFormatting sqref="J5">
    <cfRule type="cellIs" dxfId="1" priority="11" stopIfTrue="1" operator="greaterThan">
      <formula>0</formula>
    </cfRule>
  </conditionalFormatting>
  <conditionalFormatting sqref="J7:J10 J90:J120">
    <cfRule type="cellIs" dxfId="2" priority="12" stopIfTrue="1" operator="greaterThan">
      <formula>0</formula>
    </cfRule>
  </conditionalFormatting>
  <conditionalFormatting sqref="J7:J10 J90:J120">
    <cfRule type="cellIs" dxfId="0" priority="13" stopIfTrue="1" operator="greaterThan">
      <formula>0</formula>
    </cfRule>
  </conditionalFormatting>
  <conditionalFormatting sqref="J7:J10 J90:J120">
    <cfRule type="cellIs" dxfId="1" priority="14" stopIfTrue="1" operator="greaterThan">
      <formula>0</formula>
    </cfRule>
  </conditionalFormatting>
  <conditionalFormatting sqref="J12:J48">
    <cfRule type="cellIs" dxfId="0" priority="15" stopIfTrue="1" operator="greaterThan">
      <formula>0</formula>
    </cfRule>
  </conditionalFormatting>
  <conditionalFormatting sqref="J12:J48">
    <cfRule type="cellIs" dxfId="1" priority="16" stopIfTrue="1" operator="greaterThan">
      <formula>0</formula>
    </cfRule>
  </conditionalFormatting>
  <conditionalFormatting sqref="J12:J88">
    <cfRule type="cellIs" dxfId="2" priority="17" stopIfTrue="1" operator="greaterThan">
      <formula>0</formula>
    </cfRule>
  </conditionalFormatting>
  <conditionalFormatting sqref="J50:J54">
    <cfRule type="cellIs" dxfId="0" priority="18" stopIfTrue="1" operator="greaterThan">
      <formula>0</formula>
    </cfRule>
  </conditionalFormatting>
  <conditionalFormatting sqref="J50:J54">
    <cfRule type="cellIs" dxfId="1" priority="19" stopIfTrue="1" operator="greaterThan">
      <formula>0</formula>
    </cfRule>
  </conditionalFormatting>
  <conditionalFormatting sqref="J56:J61">
    <cfRule type="cellIs" dxfId="0" priority="20" stopIfTrue="1" operator="greaterThan">
      <formula>0</formula>
    </cfRule>
  </conditionalFormatting>
  <conditionalFormatting sqref="J56:J61">
    <cfRule type="cellIs" dxfId="1" priority="21" stopIfTrue="1" operator="greaterThan">
      <formula>0</formula>
    </cfRule>
  </conditionalFormatting>
  <conditionalFormatting sqref="J63:J80">
    <cfRule type="cellIs" dxfId="0" priority="22" stopIfTrue="1" operator="greaterThan">
      <formula>0</formula>
    </cfRule>
  </conditionalFormatting>
  <conditionalFormatting sqref="J63:J80">
    <cfRule type="cellIs" dxfId="1" priority="23" stopIfTrue="1" operator="greaterThan">
      <formula>0</formula>
    </cfRule>
  </conditionalFormatting>
  <conditionalFormatting sqref="J82:J88">
    <cfRule type="cellIs" dxfId="0" priority="24" stopIfTrue="1" operator="greaterThan">
      <formula>0</formula>
    </cfRule>
  </conditionalFormatting>
  <conditionalFormatting sqref="J82:J88">
    <cfRule type="cellIs" dxfId="1" priority="25" stopIfTrue="1" operator="greaterThan">
      <formula>0</formula>
    </cfRule>
  </conditionalFormatting>
  <conditionalFormatting sqref="J122:J127">
    <cfRule type="cellIs" dxfId="2" priority="26" stopIfTrue="1" operator="greaterThan">
      <formula>0</formula>
    </cfRule>
  </conditionalFormatting>
  <conditionalFormatting sqref="J122:J127">
    <cfRule type="cellIs" dxfId="0" priority="27" stopIfTrue="1" operator="greaterThan">
      <formula>0</formula>
    </cfRule>
  </conditionalFormatting>
  <conditionalFormatting sqref="J122:J127">
    <cfRule type="cellIs" dxfId="1" priority="28" stopIfTrue="1" operator="greaterThan">
      <formula>0</formula>
    </cfRule>
  </conditionalFormatting>
  <conditionalFormatting sqref="J129:J132">
    <cfRule type="cellIs" dxfId="2" priority="29" stopIfTrue="1" operator="greaterThan">
      <formula>0</formula>
    </cfRule>
  </conditionalFormatting>
  <conditionalFormatting sqref="J129:J132">
    <cfRule type="cellIs" dxfId="0" priority="30" stopIfTrue="1" operator="greaterThan">
      <formula>0</formula>
    </cfRule>
  </conditionalFormatting>
  <conditionalFormatting sqref="J129:J132">
    <cfRule type="cellIs" dxfId="1" priority="31" stopIfTrue="1" operator="greaterThan">
      <formula>0</formula>
    </cfRule>
  </conditionalFormatting>
  <conditionalFormatting sqref="J134:J141">
    <cfRule type="cellIs" dxfId="0" priority="32" stopIfTrue="1" operator="greaterThan">
      <formula>0</formula>
    </cfRule>
  </conditionalFormatting>
  <conditionalFormatting sqref="J134:J141">
    <cfRule type="cellIs" dxfId="1" priority="33" stopIfTrue="1" operator="greaterThan">
      <formula>0</formula>
    </cfRule>
  </conditionalFormatting>
  <conditionalFormatting sqref="J143:J146">
    <cfRule type="cellIs" dxfId="0" priority="34" stopIfTrue="1" operator="greaterThan">
      <formula>0</formula>
    </cfRule>
  </conditionalFormatting>
  <conditionalFormatting sqref="J143:J146">
    <cfRule type="cellIs" dxfId="1" priority="35" stopIfTrue="1" operator="greaterThan">
      <formula>0</formula>
    </cfRule>
  </conditionalFormatting>
  <conditionalFormatting sqref="J148:J153">
    <cfRule type="cellIs" dxfId="2" priority="36" stopIfTrue="1" operator="greaterThan">
      <formula>0</formula>
    </cfRule>
  </conditionalFormatting>
  <conditionalFormatting sqref="J148:J153">
    <cfRule type="cellIs" dxfId="0" priority="37" stopIfTrue="1" operator="greaterThan">
      <formula>0</formula>
    </cfRule>
  </conditionalFormatting>
  <conditionalFormatting sqref="J148:J153">
    <cfRule type="cellIs" dxfId="1" priority="38" stopIfTrue="1" operator="greaterThan">
      <formula>0</formula>
    </cfRule>
  </conditionalFormatting>
  <conditionalFormatting sqref="J155:J158">
    <cfRule type="cellIs" dxfId="0" priority="39" stopIfTrue="1" operator="greaterThan">
      <formula>0</formula>
    </cfRule>
  </conditionalFormatting>
  <conditionalFormatting sqref="J155:J158">
    <cfRule type="cellIs" dxfId="1" priority="40" stopIfTrue="1" operator="greaterThan">
      <formula>0</formula>
    </cfRule>
  </conditionalFormatting>
  <conditionalFormatting sqref="J134:J146 J155:J191 J194:J260">
    <cfRule type="cellIs" dxfId="2" priority="41" stopIfTrue="1" operator="greaterThan">
      <formula>0</formula>
    </cfRule>
  </conditionalFormatting>
  <conditionalFormatting sqref="J160:J174">
    <cfRule type="cellIs" dxfId="0" priority="42" stopIfTrue="1" operator="greaterThan">
      <formula>0</formula>
    </cfRule>
  </conditionalFormatting>
  <conditionalFormatting sqref="J160:J174">
    <cfRule type="cellIs" dxfId="1" priority="43" stopIfTrue="1" operator="greaterThan">
      <formula>0</formula>
    </cfRule>
  </conditionalFormatting>
  <conditionalFormatting sqref="J166">
    <cfRule type="cellIs" dxfId="0" priority="44" stopIfTrue="1" operator="greaterThan">
      <formula>0</formula>
    </cfRule>
  </conditionalFormatting>
  <conditionalFormatting sqref="J166">
    <cfRule type="cellIs" dxfId="1" priority="45" stopIfTrue="1" operator="greaterThan">
      <formula>0</formula>
    </cfRule>
  </conditionalFormatting>
  <conditionalFormatting sqref="J176:J185">
    <cfRule type="cellIs" dxfId="0" priority="46" stopIfTrue="1" operator="greaterThan">
      <formula>0</formula>
    </cfRule>
  </conditionalFormatting>
  <conditionalFormatting sqref="J176:J185">
    <cfRule type="cellIs" dxfId="1" priority="47" stopIfTrue="1" operator="greaterThan">
      <formula>0</formula>
    </cfRule>
  </conditionalFormatting>
  <conditionalFormatting sqref="J192">
    <cfRule type="cellIs" dxfId="0" priority="48" stopIfTrue="1" operator="greaterThan">
      <formula>0</formula>
    </cfRule>
  </conditionalFormatting>
  <conditionalFormatting sqref="J192">
    <cfRule type="cellIs" dxfId="1" priority="49" stopIfTrue="1" operator="greaterThan">
      <formula>0</formula>
    </cfRule>
  </conditionalFormatting>
  <conditionalFormatting sqref="J192:J193">
    <cfRule type="cellIs" dxfId="2" priority="50" stopIfTrue="1" operator="greaterThan">
      <formula>0</formula>
    </cfRule>
  </conditionalFormatting>
  <conditionalFormatting sqref="E49:J49 F228:J228 F236:J236 G198:J198 G207:J207 J187:J191 J194:J227 J229:J234 J257:J260">
    <cfRule type="cellIs" dxfId="0" priority="51" stopIfTrue="1" operator="greaterThan">
      <formula>0</formula>
    </cfRule>
  </conditionalFormatting>
  <conditionalFormatting sqref="J214">
    <cfRule type="cellIs" dxfId="0" priority="52" stopIfTrue="1" operator="greaterThan">
      <formula>0</formula>
    </cfRule>
  </conditionalFormatting>
  <conditionalFormatting sqref="J214">
    <cfRule type="cellIs" dxfId="1" priority="53" stopIfTrue="1" operator="greaterThan">
      <formula>0</formula>
    </cfRule>
  </conditionalFormatting>
  <conditionalFormatting sqref="J223">
    <cfRule type="cellIs" dxfId="0" priority="54" stopIfTrue="1" operator="greaterThan">
      <formula>0</formula>
    </cfRule>
  </conditionalFormatting>
  <conditionalFormatting sqref="J223">
    <cfRule type="cellIs" dxfId="1" priority="55" stopIfTrue="1" operator="greaterThan">
      <formula>0</formula>
    </cfRule>
  </conditionalFormatting>
  <conditionalFormatting sqref="J229:J235">
    <cfRule type="cellIs" dxfId="0" priority="56" stopIfTrue="1" operator="greaterThan">
      <formula>0</formula>
    </cfRule>
  </conditionalFormatting>
  <conditionalFormatting sqref="J229:J235">
    <cfRule type="cellIs" dxfId="1" priority="57" stopIfTrue="1" operator="greaterThan">
      <formula>0</formula>
    </cfRule>
  </conditionalFormatting>
  <conditionalFormatting sqref="J237:J242">
    <cfRule type="cellIs" dxfId="0" priority="58" stopIfTrue="1" operator="greaterThan">
      <formula>0</formula>
    </cfRule>
  </conditionalFormatting>
  <conditionalFormatting sqref="J237:J242">
    <cfRule type="cellIs" dxfId="1" priority="59" stopIfTrue="1" operator="greaterThan">
      <formula>0</formula>
    </cfRule>
  </conditionalFormatting>
  <conditionalFormatting sqref="J244:J255">
    <cfRule type="cellIs" dxfId="0" priority="60" stopIfTrue="1" operator="greaterThan">
      <formula>0</formula>
    </cfRule>
  </conditionalFormatting>
  <conditionalFormatting sqref="J244:J255">
    <cfRule type="cellIs" dxfId="1" priority="61" stopIfTrue="1" operator="greaterThan">
      <formula>0</formula>
    </cfRule>
  </conditionalFormatting>
  <conditionalFormatting sqref="J121:AE121 J154:AE154">
    <cfRule type="cellIs" dxfId="2" priority="62" stopIfTrue="1" operator="greaterThan">
      <formula>0</formula>
    </cfRule>
  </conditionalFormatting>
  <conditionalFormatting sqref="J128:AE128">
    <cfRule type="cellIs" dxfId="2" priority="63" stopIfTrue="1" operator="greaterThan">
      <formula>0</formula>
    </cfRule>
  </conditionalFormatting>
  <conditionalFormatting sqref="K5 K49:U49">
    <cfRule type="cellIs" dxfId="3" priority="64" stopIfTrue="1" operator="greaterThan">
      <formula>0</formula>
    </cfRule>
  </conditionalFormatting>
  <conditionalFormatting sqref="K5">
    <cfRule type="cellIs" dxfId="3" priority="65" stopIfTrue="1" operator="greaterThan">
      <formula>0</formula>
    </cfRule>
  </conditionalFormatting>
  <conditionalFormatting sqref="K7:K10">
    <cfRule type="cellIs" dxfId="3" priority="66" stopIfTrue="1" operator="greaterThan">
      <formula>0</formula>
    </cfRule>
  </conditionalFormatting>
  <conditionalFormatting sqref="K7:K48">
    <cfRule type="cellIs" dxfId="3" priority="67" stopIfTrue="1" operator="greaterThan">
      <formula>0</formula>
    </cfRule>
  </conditionalFormatting>
  <conditionalFormatting sqref="K12:K48">
    <cfRule type="cellIs" dxfId="3" priority="68" stopIfTrue="1" operator="greaterThan">
      <formula>0</formula>
    </cfRule>
  </conditionalFormatting>
  <conditionalFormatting sqref="K50:K80">
    <cfRule type="cellIs" dxfId="3" priority="69" stopIfTrue="1" operator="greaterThan">
      <formula>0</formula>
    </cfRule>
  </conditionalFormatting>
  <conditionalFormatting sqref="K50:K88">
    <cfRule type="cellIs" dxfId="3" priority="70" stopIfTrue="1" operator="greaterThan">
      <formula>0</formula>
    </cfRule>
  </conditionalFormatting>
  <conditionalFormatting sqref="K82:K88">
    <cfRule type="cellIs" dxfId="3" priority="71" stopIfTrue="1" operator="greaterThan">
      <formula>0</formula>
    </cfRule>
  </conditionalFormatting>
  <conditionalFormatting sqref="K90:K120">
    <cfRule type="cellIs" dxfId="3" priority="72" stopIfTrue="1" operator="greaterThan">
      <formula>0</formula>
    </cfRule>
  </conditionalFormatting>
  <conditionalFormatting sqref="K90:K120">
    <cfRule type="cellIs" dxfId="3" priority="73" stopIfTrue="1" operator="greaterThan">
      <formula>0</formula>
    </cfRule>
  </conditionalFormatting>
  <conditionalFormatting sqref="K122:K127">
    <cfRule type="cellIs" dxfId="3" priority="74" stopIfTrue="1" operator="greaterThan">
      <formula>0</formula>
    </cfRule>
  </conditionalFormatting>
  <conditionalFormatting sqref="K122:K127">
    <cfRule type="cellIs" dxfId="3" priority="75" stopIfTrue="1" operator="greaterThan">
      <formula>0</formula>
    </cfRule>
  </conditionalFormatting>
  <conditionalFormatting sqref="K129:K132">
    <cfRule type="cellIs" dxfId="3" priority="76" stopIfTrue="1" operator="greaterThan">
      <formula>0</formula>
    </cfRule>
  </conditionalFormatting>
  <conditionalFormatting sqref="K129:K132">
    <cfRule type="cellIs" dxfId="3" priority="77" stopIfTrue="1" operator="greaterThan">
      <formula>0</formula>
    </cfRule>
  </conditionalFormatting>
  <conditionalFormatting sqref="K134:K141">
    <cfRule type="cellIs" dxfId="3" priority="78" stopIfTrue="1" operator="greaterThan">
      <formula>0</formula>
    </cfRule>
  </conditionalFormatting>
  <conditionalFormatting sqref="K134:K146">
    <cfRule type="cellIs" dxfId="3" priority="79" stopIfTrue="1" operator="greaterThan">
      <formula>0</formula>
    </cfRule>
  </conditionalFormatting>
  <conditionalFormatting sqref="K143:K146">
    <cfRule type="cellIs" dxfId="3" priority="80" stopIfTrue="1" operator="greaterThan">
      <formula>0</formula>
    </cfRule>
  </conditionalFormatting>
  <conditionalFormatting sqref="K148:K153">
    <cfRule type="cellIs" dxfId="3" priority="81" stopIfTrue="1" operator="greaterThan">
      <formula>0</formula>
    </cfRule>
  </conditionalFormatting>
  <conditionalFormatting sqref="K148:K153">
    <cfRule type="cellIs" dxfId="3" priority="82" stopIfTrue="1" operator="greaterThan">
      <formula>0</formula>
    </cfRule>
  </conditionalFormatting>
  <conditionalFormatting sqref="K155:K255">
    <cfRule type="cellIs" dxfId="3" priority="83" stopIfTrue="1" operator="greaterThan">
      <formula>0</formula>
    </cfRule>
  </conditionalFormatting>
  <conditionalFormatting sqref="K155:K255">
    <cfRule type="cellIs" dxfId="3" priority="84" stopIfTrue="1" operator="greaterThan">
      <formula>0</formula>
    </cfRule>
  </conditionalFormatting>
  <conditionalFormatting sqref="G81:K81 K49:U49">
    <cfRule type="cellIs" dxfId="3" priority="85" stopIfTrue="1" operator="greaterThan">
      <formula>0</formula>
    </cfRule>
  </conditionalFormatting>
  <conditionalFormatting sqref="L5 L11:V11 L40:AC40 L55:AE55 L62:AE62 L81:AE81 L175:V175 L198:U198 L214:V214 L228:U228 L236:U236 M142:AC142">
    <cfRule type="cellIs" dxfId="5" priority="86" stopIfTrue="1" operator="greaterThan">
      <formula>0</formula>
    </cfRule>
  </conditionalFormatting>
  <conditionalFormatting sqref="L5">
    <cfRule type="cellIs" dxfId="4" priority="87" stopIfTrue="1" operator="greaterThan">
      <formula>0</formula>
    </cfRule>
  </conditionalFormatting>
  <conditionalFormatting sqref="L7:L10 L90:L120 L208:L213">
    <cfRule type="cellIs" dxfId="5" priority="88" stopIfTrue="1" operator="greaterThan">
      <formula>0</formula>
    </cfRule>
  </conditionalFormatting>
  <conditionalFormatting sqref="L7:L10 L90:L120 L208:L213">
    <cfRule type="cellIs" dxfId="4" priority="89" stopIfTrue="1" operator="greaterThan">
      <formula>0</formula>
    </cfRule>
  </conditionalFormatting>
  <conditionalFormatting sqref="L12:L39">
    <cfRule type="cellIs" dxfId="5" priority="90" stopIfTrue="1" operator="greaterThan">
      <formula>0</formula>
    </cfRule>
  </conditionalFormatting>
  <conditionalFormatting sqref="L12:L39">
    <cfRule type="cellIs" dxfId="4" priority="91" stopIfTrue="1" operator="greaterThan">
      <formula>0</formula>
    </cfRule>
  </conditionalFormatting>
  <conditionalFormatting sqref="L41:L48">
    <cfRule type="cellIs" dxfId="5" priority="92" stopIfTrue="1" operator="greaterThan">
      <formula>0</formula>
    </cfRule>
  </conditionalFormatting>
  <conditionalFormatting sqref="L41:L48">
    <cfRule type="cellIs" dxfId="4" priority="93" stopIfTrue="1" operator="greaterThan">
      <formula>0</formula>
    </cfRule>
  </conditionalFormatting>
  <conditionalFormatting sqref="L50:L54">
    <cfRule type="cellIs" dxfId="5" priority="94" stopIfTrue="1" operator="greaterThan">
      <formula>0</formula>
    </cfRule>
  </conditionalFormatting>
  <conditionalFormatting sqref="L50:L54">
    <cfRule type="cellIs" dxfId="4" priority="95" stopIfTrue="1" operator="greaterThan">
      <formula>0</formula>
    </cfRule>
  </conditionalFormatting>
  <conditionalFormatting sqref="L56:L61">
    <cfRule type="cellIs" dxfId="5" priority="96" stopIfTrue="1" operator="greaterThan">
      <formula>0</formula>
    </cfRule>
  </conditionalFormatting>
  <conditionalFormatting sqref="L56:L61">
    <cfRule type="cellIs" dxfId="4" priority="97" stopIfTrue="1" operator="greaterThan">
      <formula>0</formula>
    </cfRule>
  </conditionalFormatting>
  <conditionalFormatting sqref="L63:L80">
    <cfRule type="cellIs" dxfId="5" priority="98" stopIfTrue="1" operator="greaterThan">
      <formula>0</formula>
    </cfRule>
  </conditionalFormatting>
  <conditionalFormatting sqref="L63:L80">
    <cfRule type="cellIs" dxfId="4" priority="99" stopIfTrue="1" operator="greaterThan">
      <formula>0</formula>
    </cfRule>
  </conditionalFormatting>
  <conditionalFormatting sqref="L82:L88">
    <cfRule type="cellIs" dxfId="5" priority="100" stopIfTrue="1" operator="greaterThan">
      <formula>0</formula>
    </cfRule>
  </conditionalFormatting>
  <conditionalFormatting sqref="L82:L88">
    <cfRule type="cellIs" dxfId="4" priority="101" stopIfTrue="1" operator="greaterThan">
      <formula>0</formula>
    </cfRule>
  </conditionalFormatting>
  <conditionalFormatting sqref="L122:L127">
    <cfRule type="cellIs" dxfId="5" priority="102" stopIfTrue="1" operator="greaterThan">
      <formula>0</formula>
    </cfRule>
  </conditionalFormatting>
  <conditionalFormatting sqref="L122:L127">
    <cfRule type="cellIs" dxfId="4" priority="103" stopIfTrue="1" operator="greaterThan">
      <formula>0</formula>
    </cfRule>
  </conditionalFormatting>
  <conditionalFormatting sqref="L129:L132">
    <cfRule type="cellIs" dxfId="5" priority="104" stopIfTrue="1" operator="greaterThan">
      <formula>0</formula>
    </cfRule>
  </conditionalFormatting>
  <conditionalFormatting sqref="L129:L132">
    <cfRule type="cellIs" dxfId="4" priority="105" stopIfTrue="1" operator="greaterThan">
      <formula>0</formula>
    </cfRule>
  </conditionalFormatting>
  <conditionalFormatting sqref="L134:L141">
    <cfRule type="cellIs" dxfId="4" priority="106" stopIfTrue="1" operator="greaterThan">
      <formula>0</formula>
    </cfRule>
  </conditionalFormatting>
  <conditionalFormatting sqref="L134:L146">
    <cfRule type="cellIs" dxfId="5" priority="107" stopIfTrue="1" operator="greaterThan">
      <formula>0</formula>
    </cfRule>
  </conditionalFormatting>
  <conditionalFormatting sqref="L143:L146">
    <cfRule type="cellIs" dxfId="4" priority="108" stopIfTrue="1" operator="greaterThan">
      <formula>0</formula>
    </cfRule>
  </conditionalFormatting>
  <conditionalFormatting sqref="L148:L153">
    <cfRule type="cellIs" dxfId="5" priority="109" stopIfTrue="1" operator="greaterThan">
      <formula>0</formula>
    </cfRule>
  </conditionalFormatting>
  <conditionalFormatting sqref="L148:L153">
    <cfRule type="cellIs" dxfId="4" priority="110" stopIfTrue="1" operator="greaterThan">
      <formula>0</formula>
    </cfRule>
  </conditionalFormatting>
  <conditionalFormatting sqref="L155:L158">
    <cfRule type="cellIs" dxfId="5" priority="111" stopIfTrue="1" operator="greaterThan">
      <formula>0</formula>
    </cfRule>
  </conditionalFormatting>
  <conditionalFormatting sqref="L155:L158">
    <cfRule type="cellIs" dxfId="4" priority="112" stopIfTrue="1" operator="greaterThan">
      <formula>0</formula>
    </cfRule>
  </conditionalFormatting>
  <conditionalFormatting sqref="L160:L165">
    <cfRule type="cellIs" dxfId="5" priority="113" stopIfTrue="1" operator="greaterThan">
      <formula>0</formula>
    </cfRule>
  </conditionalFormatting>
  <conditionalFormatting sqref="L160:L165">
    <cfRule type="cellIs" dxfId="4" priority="114" stopIfTrue="1" operator="greaterThan">
      <formula>0</formula>
    </cfRule>
  </conditionalFormatting>
  <conditionalFormatting sqref="L167:L174">
    <cfRule type="cellIs" dxfId="5" priority="115" stopIfTrue="1" operator="greaterThan">
      <formula>0</formula>
    </cfRule>
  </conditionalFormatting>
  <conditionalFormatting sqref="L167:L174">
    <cfRule type="cellIs" dxfId="4" priority="116" stopIfTrue="1" operator="greaterThan">
      <formula>0</formula>
    </cfRule>
  </conditionalFormatting>
  <conditionalFormatting sqref="L176:L185">
    <cfRule type="cellIs" dxfId="5" priority="117" stopIfTrue="1" operator="greaterThan">
      <formula>0</formula>
    </cfRule>
  </conditionalFormatting>
  <conditionalFormatting sqref="L176:L185">
    <cfRule type="cellIs" dxfId="4" priority="118" stopIfTrue="1" operator="greaterThan">
      <formula>0</formula>
    </cfRule>
  </conditionalFormatting>
  <conditionalFormatting sqref="L187:L192 L194:L197">
    <cfRule type="cellIs" dxfId="5" priority="119" stopIfTrue="1" operator="greaterThan">
      <formula>0</formula>
    </cfRule>
  </conditionalFormatting>
  <conditionalFormatting sqref="L187:L192 L194:L197">
    <cfRule type="cellIs" dxfId="4" priority="120" stopIfTrue="1" operator="greaterThan">
      <formula>0</formula>
    </cfRule>
  </conditionalFormatting>
  <conditionalFormatting sqref="L199:L206">
    <cfRule type="cellIs" dxfId="5" priority="121" stopIfTrue="1" operator="greaterThan">
      <formula>0</formula>
    </cfRule>
  </conditionalFormatting>
  <conditionalFormatting sqref="L199:L206">
    <cfRule type="cellIs" dxfId="4" priority="122" stopIfTrue="1" operator="greaterThan">
      <formula>0</formula>
    </cfRule>
  </conditionalFormatting>
  <conditionalFormatting sqref="L215:L222">
    <cfRule type="cellIs" dxfId="5" priority="123" stopIfTrue="1" operator="greaterThan">
      <formula>0</formula>
    </cfRule>
  </conditionalFormatting>
  <conditionalFormatting sqref="L215:L222">
    <cfRule type="cellIs" dxfId="4" priority="124" stopIfTrue="1" operator="greaterThan">
      <formula>0</formula>
    </cfRule>
  </conditionalFormatting>
  <conditionalFormatting sqref="L224:L227">
    <cfRule type="cellIs" dxfId="5" priority="125" stopIfTrue="1" operator="greaterThan">
      <formula>0</formula>
    </cfRule>
  </conditionalFormatting>
  <conditionalFormatting sqref="L224:L227">
    <cfRule type="cellIs" dxfId="4" priority="126" stopIfTrue="1" operator="greaterThan">
      <formula>0</formula>
    </cfRule>
  </conditionalFormatting>
  <conditionalFormatting sqref="L229:L235">
    <cfRule type="cellIs" dxfId="5" priority="127" stopIfTrue="1" operator="greaterThan">
      <formula>0</formula>
    </cfRule>
  </conditionalFormatting>
  <conditionalFormatting sqref="L229:L235">
    <cfRule type="cellIs" dxfId="4" priority="128" stopIfTrue="1" operator="greaterThan">
      <formula>0</formula>
    </cfRule>
  </conditionalFormatting>
  <conditionalFormatting sqref="L237:L242">
    <cfRule type="cellIs" dxfId="5" priority="129" stopIfTrue="1" operator="greaterThan">
      <formula>0</formula>
    </cfRule>
  </conditionalFormatting>
  <conditionalFormatting sqref="L237:L242">
    <cfRule type="cellIs" dxfId="4" priority="130" stopIfTrue="1" operator="greaterThan">
      <formula>0</formula>
    </cfRule>
  </conditionalFormatting>
  <conditionalFormatting sqref="L244:L255">
    <cfRule type="cellIs" dxfId="5" priority="131" stopIfTrue="1" operator="greaterThan">
      <formula>0</formula>
    </cfRule>
  </conditionalFormatting>
  <conditionalFormatting sqref="L244:L255">
    <cfRule type="cellIs" dxfId="4" priority="132" stopIfTrue="1" operator="greaterThan">
      <formula>0</formula>
    </cfRule>
  </conditionalFormatting>
  <conditionalFormatting sqref="L166:U166">
    <cfRule type="cellIs" dxfId="5" priority="133" stopIfTrue="1" operator="greaterThan">
      <formula>0</formula>
    </cfRule>
  </conditionalFormatting>
  <conditionalFormatting sqref="L166:U166">
    <cfRule type="cellIs" dxfId="4" priority="134" stopIfTrue="1" operator="greaterThan">
      <formula>0</formula>
    </cfRule>
  </conditionalFormatting>
  <conditionalFormatting sqref="L193:U193">
    <cfRule type="cellIs" dxfId="5" priority="135" stopIfTrue="1" operator="greaterThan">
      <formula>0</formula>
    </cfRule>
  </conditionalFormatting>
  <conditionalFormatting sqref="L193:U193">
    <cfRule type="cellIs" dxfId="4" priority="136" stopIfTrue="1" operator="greaterThan">
      <formula>0</formula>
    </cfRule>
  </conditionalFormatting>
  <conditionalFormatting sqref="L198:U198">
    <cfRule type="cellIs" dxfId="4" priority="137" stopIfTrue="1" operator="greaterThan">
      <formula>0</formula>
    </cfRule>
  </conditionalFormatting>
  <conditionalFormatting sqref="L207:U207">
    <cfRule type="cellIs" dxfId="5" priority="138" stopIfTrue="1" operator="greaterThan">
      <formula>0</formula>
    </cfRule>
  </conditionalFormatting>
  <conditionalFormatting sqref="L207:U207">
    <cfRule type="cellIs" dxfId="4" priority="139" stopIfTrue="1" operator="greaterThan">
      <formula>0</formula>
    </cfRule>
  </conditionalFormatting>
  <conditionalFormatting sqref="L223:U223">
    <cfRule type="cellIs" dxfId="5" priority="140" stopIfTrue="1" operator="greaterThan">
      <formula>0</formula>
    </cfRule>
  </conditionalFormatting>
  <conditionalFormatting sqref="L223:U223">
    <cfRule type="cellIs" dxfId="4" priority="141" stopIfTrue="1" operator="greaterThan">
      <formula>0</formula>
    </cfRule>
  </conditionalFormatting>
  <conditionalFormatting sqref="L243:U243">
    <cfRule type="cellIs" dxfId="5" priority="142" stopIfTrue="1" operator="greaterThan">
      <formula>0</formula>
    </cfRule>
  </conditionalFormatting>
  <conditionalFormatting sqref="L243:U243">
    <cfRule type="cellIs" dxfId="4" priority="143" stopIfTrue="1" operator="greaterThan">
      <formula>0</formula>
    </cfRule>
  </conditionalFormatting>
  <conditionalFormatting sqref="L175:V175">
    <cfRule type="cellIs" dxfId="4" priority="144" stopIfTrue="1" operator="greaterThan">
      <formula>0</formula>
    </cfRule>
  </conditionalFormatting>
  <conditionalFormatting sqref="L186:V186">
    <cfRule type="cellIs" dxfId="5" priority="145" stopIfTrue="1" operator="greaterThan">
      <formula>0</formula>
    </cfRule>
  </conditionalFormatting>
  <conditionalFormatting sqref="L186:V186">
    <cfRule type="cellIs" dxfId="4" priority="146" stopIfTrue="1" operator="greaterThan">
      <formula>0</formula>
    </cfRule>
  </conditionalFormatting>
  <conditionalFormatting sqref="L214:V214">
    <cfRule type="cellIs" dxfId="4" priority="147" stopIfTrue="1" operator="greaterThan">
      <formula>0</formula>
    </cfRule>
  </conditionalFormatting>
  <conditionalFormatting sqref="L40:AC40 L55:AE55 L62:AE62 L81:AE81 L228:U228 L236:U236">
    <cfRule type="cellIs" dxfId="4" priority="148" stopIfTrue="1" operator="greaterThan">
      <formula>0</formula>
    </cfRule>
  </conditionalFormatting>
  <conditionalFormatting sqref="M5">
    <cfRule type="cellIs" dxfId="6" priority="149" stopIfTrue="1" operator="greaterThan">
      <formula>0</formula>
    </cfRule>
  </conditionalFormatting>
  <conditionalFormatting sqref="M5">
    <cfRule type="cellIs" dxfId="7" priority="150" stopIfTrue="1" operator="greaterThan">
      <formula>0</formula>
    </cfRule>
  </conditionalFormatting>
  <conditionalFormatting sqref="M5">
    <cfRule type="cellIs" dxfId="8" priority="151" stopIfTrue="1" operator="greaterThan">
      <formula>0</formula>
    </cfRule>
  </conditionalFormatting>
  <conditionalFormatting sqref="M7:M10 M90:M120 M187:M191 M208:M213">
    <cfRule type="cellIs" dxfId="8" priority="152" stopIfTrue="1" operator="greaterThan">
      <formula>0</formula>
    </cfRule>
  </conditionalFormatting>
  <conditionalFormatting sqref="M7:M10 M90:M120 M187:M191 M208:M213">
    <cfRule type="cellIs" dxfId="9" priority="153" stopIfTrue="1" operator="greaterThan">
      <formula>0</formula>
    </cfRule>
  </conditionalFormatting>
  <conditionalFormatting sqref="M7:M10 M90:M120 M187:M191 M208:M213">
    <cfRule type="cellIs" dxfId="4" priority="154" stopIfTrue="1" operator="greaterThan">
      <formula>0</formula>
    </cfRule>
  </conditionalFormatting>
  <conditionalFormatting sqref="M7:M10 M90:M120 M187:M191 M208:M213">
    <cfRule type="cellIs" dxfId="7" priority="155" stopIfTrue="1" operator="greaterThan">
      <formula>0</formula>
    </cfRule>
  </conditionalFormatting>
  <conditionalFormatting sqref="M7:M10 M90:M120 M208:M213">
    <cfRule type="cellIs" dxfId="6" priority="156" stopIfTrue="1" operator="greaterThan">
      <formula>0</formula>
    </cfRule>
  </conditionalFormatting>
  <conditionalFormatting sqref="M7:M10 M90:M120 M208:M213">
    <cfRule type="cellIs" dxfId="8" priority="157" stopIfTrue="1" operator="greaterThan">
      <formula>0</formula>
    </cfRule>
  </conditionalFormatting>
  <conditionalFormatting sqref="M7:M10 M90:M120 M208:M213">
    <cfRule type="cellIs" dxfId="9" priority="158" stopIfTrue="1" operator="greaterThan">
      <formula>0</formula>
    </cfRule>
  </conditionalFormatting>
  <conditionalFormatting sqref="M7:M10 M90:M120 M208:M213">
    <cfRule type="cellIs" dxfId="4" priority="159" stopIfTrue="1" operator="greaterThan">
      <formula>0</formula>
    </cfRule>
  </conditionalFormatting>
  <conditionalFormatting sqref="M12:M39">
    <cfRule type="cellIs" dxfId="6" priority="160" stopIfTrue="1" operator="greaterThan">
      <formula>0</formula>
    </cfRule>
  </conditionalFormatting>
  <conditionalFormatting sqref="M12:M39">
    <cfRule type="cellIs" dxfId="8" priority="161" stopIfTrue="1" operator="greaterThan">
      <formula>0</formula>
    </cfRule>
  </conditionalFormatting>
  <conditionalFormatting sqref="M12:M39">
    <cfRule type="cellIs" dxfId="9" priority="162" stopIfTrue="1" operator="greaterThan">
      <formula>0</formula>
    </cfRule>
  </conditionalFormatting>
  <conditionalFormatting sqref="M12:M39">
    <cfRule type="cellIs" dxfId="4" priority="163" stopIfTrue="1" operator="greaterThan">
      <formula>0</formula>
    </cfRule>
  </conditionalFormatting>
  <conditionalFormatting sqref="M12:M39">
    <cfRule type="cellIs" dxfId="7" priority="164" stopIfTrue="1" operator="greaterThan">
      <formula>0</formula>
    </cfRule>
  </conditionalFormatting>
  <conditionalFormatting sqref="M12:M39">
    <cfRule type="cellIs" dxfId="8" priority="165" stopIfTrue="1" operator="greaterThan">
      <formula>0</formula>
    </cfRule>
  </conditionalFormatting>
  <conditionalFormatting sqref="M12:M39">
    <cfRule type="cellIs" dxfId="9" priority="166" stopIfTrue="1" operator="greaterThan">
      <formula>0</formula>
    </cfRule>
  </conditionalFormatting>
  <conditionalFormatting sqref="M12:M39">
    <cfRule type="cellIs" dxfId="4" priority="167" stopIfTrue="1" operator="greaterThan">
      <formula>0</formula>
    </cfRule>
  </conditionalFormatting>
  <conditionalFormatting sqref="M41:M48">
    <cfRule type="cellIs" dxfId="6" priority="168" stopIfTrue="1" operator="greaterThan">
      <formula>0</formula>
    </cfRule>
  </conditionalFormatting>
  <conditionalFormatting sqref="M41:M48">
    <cfRule type="cellIs" dxfId="8" priority="169" stopIfTrue="1" operator="greaterThan">
      <formula>0</formula>
    </cfRule>
  </conditionalFormatting>
  <conditionalFormatting sqref="M41:M48">
    <cfRule type="cellIs" dxfId="9" priority="170" stopIfTrue="1" operator="greaterThan">
      <formula>0</formula>
    </cfRule>
  </conditionalFormatting>
  <conditionalFormatting sqref="M41:M48">
    <cfRule type="cellIs" dxfId="4" priority="171" stopIfTrue="1" operator="greaterThan">
      <formula>0</formula>
    </cfRule>
  </conditionalFormatting>
  <conditionalFormatting sqref="M41:M48">
    <cfRule type="cellIs" dxfId="7" priority="172" stopIfTrue="1" operator="greaterThan">
      <formula>0</formula>
    </cfRule>
  </conditionalFormatting>
  <conditionalFormatting sqref="M41:M48">
    <cfRule type="cellIs" dxfId="8" priority="173" stopIfTrue="1" operator="greaterThan">
      <formula>0</formula>
    </cfRule>
  </conditionalFormatting>
  <conditionalFormatting sqref="M41:M48">
    <cfRule type="cellIs" dxfId="9" priority="174" stopIfTrue="1" operator="greaterThan">
      <formula>0</formula>
    </cfRule>
  </conditionalFormatting>
  <conditionalFormatting sqref="M41:M48">
    <cfRule type="cellIs" dxfId="4" priority="175" stopIfTrue="1" operator="greaterThan">
      <formula>0</formula>
    </cfRule>
  </conditionalFormatting>
  <conditionalFormatting sqref="M50:M54">
    <cfRule type="cellIs" dxfId="6" priority="176" stopIfTrue="1" operator="greaterThan">
      <formula>0</formula>
    </cfRule>
  </conditionalFormatting>
  <conditionalFormatting sqref="M50:M54">
    <cfRule type="cellIs" dxfId="8" priority="177" stopIfTrue="1" operator="greaterThan">
      <formula>0</formula>
    </cfRule>
  </conditionalFormatting>
  <conditionalFormatting sqref="M50:M54">
    <cfRule type="cellIs" dxfId="9" priority="178" stopIfTrue="1" operator="greaterThan">
      <formula>0</formula>
    </cfRule>
  </conditionalFormatting>
  <conditionalFormatting sqref="M50:M54">
    <cfRule type="cellIs" dxfId="4" priority="179" stopIfTrue="1" operator="greaterThan">
      <formula>0</formula>
    </cfRule>
  </conditionalFormatting>
  <conditionalFormatting sqref="M50:M54">
    <cfRule type="cellIs" dxfId="7" priority="180" stopIfTrue="1" operator="greaterThan">
      <formula>0</formula>
    </cfRule>
  </conditionalFormatting>
  <conditionalFormatting sqref="M50:M54">
    <cfRule type="cellIs" dxfId="8" priority="181" stopIfTrue="1" operator="greaterThan">
      <formula>0</formula>
    </cfRule>
  </conditionalFormatting>
  <conditionalFormatting sqref="M50:M54">
    <cfRule type="cellIs" dxfId="9" priority="182" stopIfTrue="1" operator="greaterThan">
      <formula>0</formula>
    </cfRule>
  </conditionalFormatting>
  <conditionalFormatting sqref="M50:M54">
    <cfRule type="cellIs" dxfId="4" priority="183" stopIfTrue="1" operator="greaterThan">
      <formula>0</formula>
    </cfRule>
  </conditionalFormatting>
  <conditionalFormatting sqref="M56:M61">
    <cfRule type="cellIs" dxfId="6" priority="184" stopIfTrue="1" operator="greaterThan">
      <formula>0</formula>
    </cfRule>
  </conditionalFormatting>
  <conditionalFormatting sqref="M56:M61">
    <cfRule type="cellIs" dxfId="8" priority="185" stopIfTrue="1" operator="greaterThan">
      <formula>0</formula>
    </cfRule>
  </conditionalFormatting>
  <conditionalFormatting sqref="M56:M61">
    <cfRule type="cellIs" dxfId="9" priority="186" stopIfTrue="1" operator="greaterThan">
      <formula>0</formula>
    </cfRule>
  </conditionalFormatting>
  <conditionalFormatting sqref="M56:M61">
    <cfRule type="cellIs" dxfId="4" priority="187" stopIfTrue="1" operator="greaterThan">
      <formula>0</formula>
    </cfRule>
  </conditionalFormatting>
  <conditionalFormatting sqref="M56:M61">
    <cfRule type="cellIs" dxfId="7" priority="188" stopIfTrue="1" operator="greaterThan">
      <formula>0</formula>
    </cfRule>
  </conditionalFormatting>
  <conditionalFormatting sqref="M56:M61">
    <cfRule type="cellIs" dxfId="8" priority="189" stopIfTrue="1" operator="greaterThan">
      <formula>0</formula>
    </cfRule>
  </conditionalFormatting>
  <conditionalFormatting sqref="M56:M61">
    <cfRule type="cellIs" dxfId="9" priority="190" stopIfTrue="1" operator="greaterThan">
      <formula>0</formula>
    </cfRule>
  </conditionalFormatting>
  <conditionalFormatting sqref="M56:M61">
    <cfRule type="cellIs" dxfId="4" priority="191" stopIfTrue="1" operator="greaterThan">
      <formula>0</formula>
    </cfRule>
  </conditionalFormatting>
  <conditionalFormatting sqref="M63:M80">
    <cfRule type="cellIs" dxfId="6" priority="192" stopIfTrue="1" operator="greaterThan">
      <formula>0</formula>
    </cfRule>
  </conditionalFormatting>
  <conditionalFormatting sqref="M63:M80">
    <cfRule type="cellIs" dxfId="8" priority="193" stopIfTrue="1" operator="greaterThan">
      <formula>0</formula>
    </cfRule>
  </conditionalFormatting>
  <conditionalFormatting sqref="M63:M80">
    <cfRule type="cellIs" dxfId="9" priority="194" stopIfTrue="1" operator="greaterThan">
      <formula>0</formula>
    </cfRule>
  </conditionalFormatting>
  <conditionalFormatting sqref="M63:M80">
    <cfRule type="cellIs" dxfId="4" priority="195" stopIfTrue="1" operator="greaterThan">
      <formula>0</formula>
    </cfRule>
  </conditionalFormatting>
  <conditionalFormatting sqref="M63:M80">
    <cfRule type="cellIs" dxfId="7" priority="196" stopIfTrue="1" operator="greaterThan">
      <formula>0</formula>
    </cfRule>
  </conditionalFormatting>
  <conditionalFormatting sqref="M63:M80">
    <cfRule type="cellIs" dxfId="8" priority="197" stopIfTrue="1" operator="greaterThan">
      <formula>0</formula>
    </cfRule>
  </conditionalFormatting>
  <conditionalFormatting sqref="M63:M80">
    <cfRule type="cellIs" dxfId="9" priority="198" stopIfTrue="1" operator="greaterThan">
      <formula>0</formula>
    </cfRule>
  </conditionalFormatting>
  <conditionalFormatting sqref="M63:M80">
    <cfRule type="cellIs" dxfId="4" priority="199" stopIfTrue="1" operator="greaterThan">
      <formula>0</formula>
    </cfRule>
  </conditionalFormatting>
  <conditionalFormatting sqref="M82:M88">
    <cfRule type="cellIs" dxfId="6" priority="200" stopIfTrue="1" operator="greaterThan">
      <formula>0</formula>
    </cfRule>
  </conditionalFormatting>
  <conditionalFormatting sqref="M82:M88">
    <cfRule type="cellIs" dxfId="8" priority="201" stopIfTrue="1" operator="greaterThan">
      <formula>0</formula>
    </cfRule>
  </conditionalFormatting>
  <conditionalFormatting sqref="M82:M88">
    <cfRule type="cellIs" dxfId="9" priority="202" stopIfTrue="1" operator="greaterThan">
      <formula>0</formula>
    </cfRule>
  </conditionalFormatting>
  <conditionalFormatting sqref="M82:M88">
    <cfRule type="cellIs" dxfId="4" priority="203" stopIfTrue="1" operator="greaterThan">
      <formula>0</formula>
    </cfRule>
  </conditionalFormatting>
  <conditionalFormatting sqref="M82:M88">
    <cfRule type="cellIs" dxfId="7" priority="204" stopIfTrue="1" operator="greaterThan">
      <formula>0</formula>
    </cfRule>
  </conditionalFormatting>
  <conditionalFormatting sqref="M82:M88">
    <cfRule type="cellIs" dxfId="8" priority="205" stopIfTrue="1" operator="greaterThan">
      <formula>0</formula>
    </cfRule>
  </conditionalFormatting>
  <conditionalFormatting sqref="M82:M88">
    <cfRule type="cellIs" dxfId="9" priority="206" stopIfTrue="1" operator="greaterThan">
      <formula>0</formula>
    </cfRule>
  </conditionalFormatting>
  <conditionalFormatting sqref="M82:M88">
    <cfRule type="cellIs" dxfId="4" priority="207" stopIfTrue="1" operator="greaterThan">
      <formula>0</formula>
    </cfRule>
  </conditionalFormatting>
  <conditionalFormatting sqref="M122:M127 M129 M131">
    <cfRule type="cellIs" dxfId="8" priority="208" stopIfTrue="1" operator="greaterThan">
      <formula>0</formula>
    </cfRule>
  </conditionalFormatting>
  <conditionalFormatting sqref="M122:M127 M129 M131">
    <cfRule type="cellIs" dxfId="9" priority="209" stopIfTrue="1" operator="greaterThan">
      <formula>0</formula>
    </cfRule>
  </conditionalFormatting>
  <conditionalFormatting sqref="M122:M127 M129 M131">
    <cfRule type="cellIs" dxfId="4" priority="210" stopIfTrue="1" operator="greaterThan">
      <formula>0</formula>
    </cfRule>
  </conditionalFormatting>
  <conditionalFormatting sqref="M122:M127 M129 M131">
    <cfRule type="cellIs" dxfId="7" priority="211" stopIfTrue="1" operator="greaterThan">
      <formula>0</formula>
    </cfRule>
  </conditionalFormatting>
  <conditionalFormatting sqref="M122:M127">
    <cfRule type="cellIs" dxfId="6" priority="212" stopIfTrue="1" operator="greaterThan">
      <formula>0</formula>
    </cfRule>
  </conditionalFormatting>
  <conditionalFormatting sqref="M122:M127">
    <cfRule type="cellIs" dxfId="8" priority="213" stopIfTrue="1" operator="greaterThan">
      <formula>0</formula>
    </cfRule>
  </conditionalFormatting>
  <conditionalFormatting sqref="M122:M127">
    <cfRule type="cellIs" dxfId="9" priority="214" stopIfTrue="1" operator="greaterThan">
      <formula>0</formula>
    </cfRule>
  </conditionalFormatting>
  <conditionalFormatting sqref="M122:M127">
    <cfRule type="cellIs" dxfId="4" priority="215" stopIfTrue="1" operator="greaterThan">
      <formula>0</formula>
    </cfRule>
  </conditionalFormatting>
  <conditionalFormatting sqref="M129:M130">
    <cfRule type="cellIs" dxfId="8" priority="216" stopIfTrue="1" operator="greaterThan">
      <formula>0</formula>
    </cfRule>
  </conditionalFormatting>
  <conditionalFormatting sqref="M129:M130">
    <cfRule type="cellIs" dxfId="9" priority="217" stopIfTrue="1" operator="greaterThan">
      <formula>0</formula>
    </cfRule>
  </conditionalFormatting>
  <conditionalFormatting sqref="M129:M130">
    <cfRule type="cellIs" dxfId="4" priority="218" stopIfTrue="1" operator="greaterThan">
      <formula>0</formula>
    </cfRule>
  </conditionalFormatting>
  <conditionalFormatting sqref="M129:M132">
    <cfRule type="cellIs" dxfId="6" priority="219" stopIfTrue="1" operator="greaterThan">
      <formula>0</formula>
    </cfRule>
  </conditionalFormatting>
  <conditionalFormatting sqref="M130">
    <cfRule type="cellIs" dxfId="8" priority="220" stopIfTrue="1" operator="greaterThan">
      <formula>0</formula>
    </cfRule>
  </conditionalFormatting>
  <conditionalFormatting sqref="M130">
    <cfRule type="cellIs" dxfId="9" priority="221" stopIfTrue="1" operator="greaterThan">
      <formula>0</formula>
    </cfRule>
  </conditionalFormatting>
  <conditionalFormatting sqref="M130">
    <cfRule type="cellIs" dxfId="4" priority="222" stopIfTrue="1" operator="greaterThan">
      <formula>0</formula>
    </cfRule>
  </conditionalFormatting>
  <conditionalFormatting sqref="M130">
    <cfRule type="cellIs" dxfId="7" priority="223" stopIfTrue="1" operator="greaterThan">
      <formula>0</formula>
    </cfRule>
  </conditionalFormatting>
  <conditionalFormatting sqref="M131:M132">
    <cfRule type="cellIs" dxfId="8" priority="224" stopIfTrue="1" operator="greaterThan">
      <formula>0</formula>
    </cfRule>
  </conditionalFormatting>
  <conditionalFormatting sqref="M131:M132">
    <cfRule type="cellIs" dxfId="9" priority="225" stopIfTrue="1" operator="greaterThan">
      <formula>0</formula>
    </cfRule>
  </conditionalFormatting>
  <conditionalFormatting sqref="M131:M132">
    <cfRule type="cellIs" dxfId="4" priority="226" stopIfTrue="1" operator="greaterThan">
      <formula>0</formula>
    </cfRule>
  </conditionalFormatting>
  <conditionalFormatting sqref="M132">
    <cfRule type="cellIs" dxfId="8" priority="227" stopIfTrue="1" operator="greaterThan">
      <formula>0</formula>
    </cfRule>
  </conditionalFormatting>
  <conditionalFormatting sqref="M132">
    <cfRule type="cellIs" dxfId="9" priority="228" stopIfTrue="1" operator="greaterThan">
      <formula>0</formula>
    </cfRule>
  </conditionalFormatting>
  <conditionalFormatting sqref="M132">
    <cfRule type="cellIs" dxfId="4" priority="229" stopIfTrue="1" operator="greaterThan">
      <formula>0</formula>
    </cfRule>
  </conditionalFormatting>
  <conditionalFormatting sqref="M132">
    <cfRule type="cellIs" dxfId="7" priority="230" stopIfTrue="1" operator="greaterThan">
      <formula>0</formula>
    </cfRule>
  </conditionalFormatting>
  <conditionalFormatting sqref="M134:M141">
    <cfRule type="cellIs" dxfId="6" priority="231" stopIfTrue="1" operator="greaterThan">
      <formula>0</formula>
    </cfRule>
  </conditionalFormatting>
  <conditionalFormatting sqref="M134:M141">
    <cfRule type="cellIs" dxfId="8" priority="232" stopIfTrue="1" operator="greaterThan">
      <formula>0</formula>
    </cfRule>
  </conditionalFormatting>
  <conditionalFormatting sqref="M134:M141">
    <cfRule type="cellIs" dxfId="9" priority="233" stopIfTrue="1" operator="greaterThan">
      <formula>0</formula>
    </cfRule>
  </conditionalFormatting>
  <conditionalFormatting sqref="M134:M141">
    <cfRule type="cellIs" dxfId="4" priority="234" stopIfTrue="1" operator="greaterThan">
      <formula>0</formula>
    </cfRule>
  </conditionalFormatting>
  <conditionalFormatting sqref="M134:M141">
    <cfRule type="cellIs" dxfId="7" priority="235" stopIfTrue="1" operator="greaterThan">
      <formula>0</formula>
    </cfRule>
  </conditionalFormatting>
  <conditionalFormatting sqref="M134:M141">
    <cfRule type="cellIs" dxfId="8" priority="236" stopIfTrue="1" operator="greaterThan">
      <formula>0</formula>
    </cfRule>
  </conditionalFormatting>
  <conditionalFormatting sqref="M134:M141">
    <cfRule type="cellIs" dxfId="9" priority="237" stopIfTrue="1" operator="greaterThan">
      <formula>0</formula>
    </cfRule>
  </conditionalFormatting>
  <conditionalFormatting sqref="M134:M141">
    <cfRule type="cellIs" dxfId="4" priority="238" stopIfTrue="1" operator="greaterThan">
      <formula>0</formula>
    </cfRule>
  </conditionalFormatting>
  <conditionalFormatting sqref="M143:M146">
    <cfRule type="cellIs" dxfId="6" priority="239" stopIfTrue="1" operator="greaterThan">
      <formula>0</formula>
    </cfRule>
  </conditionalFormatting>
  <conditionalFormatting sqref="M143:M146">
    <cfRule type="cellIs" dxfId="8" priority="240" stopIfTrue="1" operator="greaterThan">
      <formula>0</formula>
    </cfRule>
  </conditionalFormatting>
  <conditionalFormatting sqref="M143:M146">
    <cfRule type="cellIs" dxfId="9" priority="241" stopIfTrue="1" operator="greaterThan">
      <formula>0</formula>
    </cfRule>
  </conditionalFormatting>
  <conditionalFormatting sqref="M143:M146">
    <cfRule type="cellIs" dxfId="4" priority="242" stopIfTrue="1" operator="greaterThan">
      <formula>0</formula>
    </cfRule>
  </conditionalFormatting>
  <conditionalFormatting sqref="M143:M146">
    <cfRule type="cellIs" dxfId="7" priority="243" stopIfTrue="1" operator="greaterThan">
      <formula>0</formula>
    </cfRule>
  </conditionalFormatting>
  <conditionalFormatting sqref="M143:M146">
    <cfRule type="cellIs" dxfId="8" priority="244" stopIfTrue="1" operator="greaterThan">
      <formula>0</formula>
    </cfRule>
  </conditionalFormatting>
  <conditionalFormatting sqref="M143:M146">
    <cfRule type="cellIs" dxfId="9" priority="245" stopIfTrue="1" operator="greaterThan">
      <formula>0</formula>
    </cfRule>
  </conditionalFormatting>
  <conditionalFormatting sqref="M143:M146">
    <cfRule type="cellIs" dxfId="4" priority="246" stopIfTrue="1" operator="greaterThan">
      <formula>0</formula>
    </cfRule>
  </conditionalFormatting>
  <conditionalFormatting sqref="M148:M153">
    <cfRule type="cellIs" dxfId="6" priority="247" stopIfTrue="1" operator="greaterThan">
      <formula>0</formula>
    </cfRule>
  </conditionalFormatting>
  <conditionalFormatting sqref="M148:M153">
    <cfRule type="cellIs" dxfId="8" priority="248" stopIfTrue="1" operator="greaterThan">
      <formula>0</formula>
    </cfRule>
  </conditionalFormatting>
  <conditionalFormatting sqref="M148:M153">
    <cfRule type="cellIs" dxfId="9" priority="249" stopIfTrue="1" operator="greaterThan">
      <formula>0</formula>
    </cfRule>
  </conditionalFormatting>
  <conditionalFormatting sqref="M148:M153">
    <cfRule type="cellIs" dxfId="4" priority="250" stopIfTrue="1" operator="greaterThan">
      <formula>0</formula>
    </cfRule>
  </conditionalFormatting>
  <conditionalFormatting sqref="M148:M153">
    <cfRule type="cellIs" dxfId="7" priority="251" stopIfTrue="1" operator="greaterThan">
      <formula>0</formula>
    </cfRule>
  </conditionalFormatting>
  <conditionalFormatting sqref="M148:M153">
    <cfRule type="cellIs" dxfId="8" priority="252" stopIfTrue="1" operator="greaterThan">
      <formula>0</formula>
    </cfRule>
  </conditionalFormatting>
  <conditionalFormatting sqref="M148:M153">
    <cfRule type="cellIs" dxfId="9" priority="253" stopIfTrue="1" operator="greaterThan">
      <formula>0</formula>
    </cfRule>
  </conditionalFormatting>
  <conditionalFormatting sqref="M148:M153">
    <cfRule type="cellIs" dxfId="4" priority="254" stopIfTrue="1" operator="greaterThan">
      <formula>0</formula>
    </cfRule>
  </conditionalFormatting>
  <conditionalFormatting sqref="M155:M158">
    <cfRule type="cellIs" dxfId="6" priority="255" stopIfTrue="1" operator="greaterThan">
      <formula>0</formula>
    </cfRule>
  </conditionalFormatting>
  <conditionalFormatting sqref="M155:M158">
    <cfRule type="cellIs" dxfId="8" priority="256" stopIfTrue="1" operator="greaterThan">
      <formula>0</formula>
    </cfRule>
  </conditionalFormatting>
  <conditionalFormatting sqref="M155:M158">
    <cfRule type="cellIs" dxfId="9" priority="257" stopIfTrue="1" operator="greaterThan">
      <formula>0</formula>
    </cfRule>
  </conditionalFormatting>
  <conditionalFormatting sqref="M155:M158">
    <cfRule type="cellIs" dxfId="4" priority="258" stopIfTrue="1" operator="greaterThan">
      <formula>0</formula>
    </cfRule>
  </conditionalFormatting>
  <conditionalFormatting sqref="M155:M158">
    <cfRule type="cellIs" dxfId="7" priority="259" stopIfTrue="1" operator="greaterThan">
      <formula>0</formula>
    </cfRule>
  </conditionalFormatting>
  <conditionalFormatting sqref="M155:M158">
    <cfRule type="cellIs" dxfId="8" priority="260" stopIfTrue="1" operator="greaterThan">
      <formula>0</formula>
    </cfRule>
  </conditionalFormatting>
  <conditionalFormatting sqref="M155:M158">
    <cfRule type="cellIs" dxfId="9" priority="261" stopIfTrue="1" operator="greaterThan">
      <formula>0</formula>
    </cfRule>
  </conditionalFormatting>
  <conditionalFormatting sqref="M155:M158">
    <cfRule type="cellIs" dxfId="4" priority="262" stopIfTrue="1" operator="greaterThan">
      <formula>0</formula>
    </cfRule>
  </conditionalFormatting>
  <conditionalFormatting sqref="M160:M165">
    <cfRule type="cellIs" dxfId="6" priority="263" stopIfTrue="1" operator="greaterThan">
      <formula>0</formula>
    </cfRule>
  </conditionalFormatting>
  <conditionalFormatting sqref="M160:M165">
    <cfRule type="cellIs" dxfId="8" priority="264" stopIfTrue="1" operator="greaterThan">
      <formula>0</formula>
    </cfRule>
  </conditionalFormatting>
  <conditionalFormatting sqref="M160:M165">
    <cfRule type="cellIs" dxfId="9" priority="265" stopIfTrue="1" operator="greaterThan">
      <formula>0</formula>
    </cfRule>
  </conditionalFormatting>
  <conditionalFormatting sqref="M160:M165">
    <cfRule type="cellIs" dxfId="4" priority="266" stopIfTrue="1" operator="greaterThan">
      <formula>0</formula>
    </cfRule>
  </conditionalFormatting>
  <conditionalFormatting sqref="M160:M165">
    <cfRule type="cellIs" dxfId="7" priority="267" stopIfTrue="1" operator="greaterThan">
      <formula>0</formula>
    </cfRule>
  </conditionalFormatting>
  <conditionalFormatting sqref="M160:M165">
    <cfRule type="cellIs" dxfId="8" priority="268" stopIfTrue="1" operator="greaterThan">
      <formula>0</formula>
    </cfRule>
  </conditionalFormatting>
  <conditionalFormatting sqref="M160:M165">
    <cfRule type="cellIs" dxfId="9" priority="269" stopIfTrue="1" operator="greaterThan">
      <formula>0</formula>
    </cfRule>
  </conditionalFormatting>
  <conditionalFormatting sqref="M160:M165">
    <cfRule type="cellIs" dxfId="4" priority="270" stopIfTrue="1" operator="greaterThan">
      <formula>0</formula>
    </cfRule>
  </conditionalFormatting>
  <conditionalFormatting sqref="M167:M174">
    <cfRule type="cellIs" dxfId="6" priority="271" stopIfTrue="1" operator="greaterThan">
      <formula>0</formula>
    </cfRule>
  </conditionalFormatting>
  <conditionalFormatting sqref="M167:M174">
    <cfRule type="cellIs" dxfId="8" priority="272" stopIfTrue="1" operator="greaterThan">
      <formula>0</formula>
    </cfRule>
  </conditionalFormatting>
  <conditionalFormatting sqref="M167:M174">
    <cfRule type="cellIs" dxfId="9" priority="273" stopIfTrue="1" operator="greaterThan">
      <formula>0</formula>
    </cfRule>
  </conditionalFormatting>
  <conditionalFormatting sqref="M167:M174">
    <cfRule type="cellIs" dxfId="4" priority="274" stopIfTrue="1" operator="greaterThan">
      <formula>0</formula>
    </cfRule>
  </conditionalFormatting>
  <conditionalFormatting sqref="M167:M174">
    <cfRule type="cellIs" dxfId="7" priority="275" stopIfTrue="1" operator="greaterThan">
      <formula>0</formula>
    </cfRule>
  </conditionalFormatting>
  <conditionalFormatting sqref="M167:M174">
    <cfRule type="cellIs" dxfId="8" priority="276" stopIfTrue="1" operator="greaterThan">
      <formula>0</formula>
    </cfRule>
  </conditionalFormatting>
  <conditionalFormatting sqref="M167:M174">
    <cfRule type="cellIs" dxfId="9" priority="277" stopIfTrue="1" operator="greaterThan">
      <formula>0</formula>
    </cfRule>
  </conditionalFormatting>
  <conditionalFormatting sqref="M167:M174">
    <cfRule type="cellIs" dxfId="4" priority="278" stopIfTrue="1" operator="greaterThan">
      <formula>0</formula>
    </cfRule>
  </conditionalFormatting>
  <conditionalFormatting sqref="M176:M185">
    <cfRule type="cellIs" dxfId="6" priority="279" stopIfTrue="1" operator="greaterThan">
      <formula>0</formula>
    </cfRule>
  </conditionalFormatting>
  <conditionalFormatting sqref="M176:M185">
    <cfRule type="cellIs" dxfId="8" priority="280" stopIfTrue="1" operator="greaterThan">
      <formula>0</formula>
    </cfRule>
  </conditionalFormatting>
  <conditionalFormatting sqref="M176:M185">
    <cfRule type="cellIs" dxfId="9" priority="281" stopIfTrue="1" operator="greaterThan">
      <formula>0</formula>
    </cfRule>
  </conditionalFormatting>
  <conditionalFormatting sqref="M176:M185">
    <cfRule type="cellIs" dxfId="4" priority="282" stopIfTrue="1" operator="greaterThan">
      <formula>0</formula>
    </cfRule>
  </conditionalFormatting>
  <conditionalFormatting sqref="M176:M185">
    <cfRule type="cellIs" dxfId="7" priority="283" stopIfTrue="1" operator="greaterThan">
      <formula>0</formula>
    </cfRule>
  </conditionalFormatting>
  <conditionalFormatting sqref="M176:M185">
    <cfRule type="cellIs" dxfId="8" priority="284" stopIfTrue="1" operator="greaterThan">
      <formula>0</formula>
    </cfRule>
  </conditionalFormatting>
  <conditionalFormatting sqref="M176:M185">
    <cfRule type="cellIs" dxfId="9" priority="285" stopIfTrue="1" operator="greaterThan">
      <formula>0</formula>
    </cfRule>
  </conditionalFormatting>
  <conditionalFormatting sqref="M176:M185">
    <cfRule type="cellIs" dxfId="4" priority="286" stopIfTrue="1" operator="greaterThan">
      <formula>0</formula>
    </cfRule>
  </conditionalFormatting>
  <conditionalFormatting sqref="M187:M192 M194:M197">
    <cfRule type="cellIs" dxfId="8" priority="287" stopIfTrue="1" operator="greaterThan">
      <formula>0</formula>
    </cfRule>
  </conditionalFormatting>
  <conditionalFormatting sqref="M187:M192 M194:M197">
    <cfRule type="cellIs" dxfId="9" priority="288" stopIfTrue="1" operator="greaterThan">
      <formula>0</formula>
    </cfRule>
  </conditionalFormatting>
  <conditionalFormatting sqref="M187:M192 M194:M197">
    <cfRule type="cellIs" dxfId="4" priority="289" stopIfTrue="1" operator="greaterThan">
      <formula>0</formula>
    </cfRule>
  </conditionalFormatting>
  <conditionalFormatting sqref="M192">
    <cfRule type="cellIs" dxfId="8" priority="290" stopIfTrue="1" operator="greaterThan">
      <formula>0</formula>
    </cfRule>
  </conditionalFormatting>
  <conditionalFormatting sqref="M192">
    <cfRule type="cellIs" dxfId="9" priority="291" stopIfTrue="1" operator="greaterThan">
      <formula>0</formula>
    </cfRule>
  </conditionalFormatting>
  <conditionalFormatting sqref="M192">
    <cfRule type="cellIs" dxfId="4" priority="292" stopIfTrue="1" operator="greaterThan">
      <formula>0</formula>
    </cfRule>
  </conditionalFormatting>
  <conditionalFormatting sqref="M192">
    <cfRule type="cellIs" dxfId="7" priority="293" stopIfTrue="1" operator="greaterThan">
      <formula>0</formula>
    </cfRule>
  </conditionalFormatting>
  <conditionalFormatting sqref="M187:M192 M194:M197">
    <cfRule type="cellIs" dxfId="6" priority="294" stopIfTrue="1" operator="greaterThan">
      <formula>0</formula>
    </cfRule>
  </conditionalFormatting>
  <conditionalFormatting sqref="M194:M197">
    <cfRule type="cellIs" dxfId="7" priority="295" stopIfTrue="1" operator="greaterThan">
      <formula>0</formula>
    </cfRule>
  </conditionalFormatting>
  <conditionalFormatting sqref="M194:M197">
    <cfRule type="cellIs" dxfId="8" priority="296" stopIfTrue="1" operator="greaterThan">
      <formula>0</formula>
    </cfRule>
  </conditionalFormatting>
  <conditionalFormatting sqref="M194:M197">
    <cfRule type="cellIs" dxfId="9" priority="297" stopIfTrue="1" operator="greaterThan">
      <formula>0</formula>
    </cfRule>
  </conditionalFormatting>
  <conditionalFormatting sqref="M194:M197">
    <cfRule type="cellIs" dxfId="4" priority="298" stopIfTrue="1" operator="greaterThan">
      <formula>0</formula>
    </cfRule>
  </conditionalFormatting>
  <conditionalFormatting sqref="M199:M206">
    <cfRule type="cellIs" dxfId="6" priority="299" stopIfTrue="1" operator="greaterThan">
      <formula>0</formula>
    </cfRule>
  </conditionalFormatting>
  <conditionalFormatting sqref="M199:M206">
    <cfRule type="cellIs" dxfId="8" priority="300" stopIfTrue="1" operator="greaterThan">
      <formula>0</formula>
    </cfRule>
  </conditionalFormatting>
  <conditionalFormatting sqref="M199:M206">
    <cfRule type="cellIs" dxfId="9" priority="301" stopIfTrue="1" operator="greaterThan">
      <formula>0</formula>
    </cfRule>
  </conditionalFormatting>
  <conditionalFormatting sqref="M199:M206">
    <cfRule type="cellIs" dxfId="4" priority="302" stopIfTrue="1" operator="greaterThan">
      <formula>0</formula>
    </cfRule>
  </conditionalFormatting>
  <conditionalFormatting sqref="M199:M206">
    <cfRule type="cellIs" dxfId="7" priority="303" stopIfTrue="1" operator="greaterThan">
      <formula>0</formula>
    </cfRule>
  </conditionalFormatting>
  <conditionalFormatting sqref="M199:M206">
    <cfRule type="cellIs" dxfId="8" priority="304" stopIfTrue="1" operator="greaterThan">
      <formula>0</formula>
    </cfRule>
  </conditionalFormatting>
  <conditionalFormatting sqref="M199:M206">
    <cfRule type="cellIs" dxfId="9" priority="305" stopIfTrue="1" operator="greaterThan">
      <formula>0</formula>
    </cfRule>
  </conditionalFormatting>
  <conditionalFormatting sqref="M199:M206">
    <cfRule type="cellIs" dxfId="4" priority="306" stopIfTrue="1" operator="greaterThan">
      <formula>0</formula>
    </cfRule>
  </conditionalFormatting>
  <conditionalFormatting sqref="M215:M222">
    <cfRule type="cellIs" dxfId="6" priority="307" stopIfTrue="1" operator="greaterThan">
      <formula>0</formula>
    </cfRule>
  </conditionalFormatting>
  <conditionalFormatting sqref="M215:M222">
    <cfRule type="cellIs" dxfId="8" priority="308" stopIfTrue="1" operator="greaterThan">
      <formula>0</formula>
    </cfRule>
  </conditionalFormatting>
  <conditionalFormatting sqref="M215:M222">
    <cfRule type="cellIs" dxfId="9" priority="309" stopIfTrue="1" operator="greaterThan">
      <formula>0</formula>
    </cfRule>
  </conditionalFormatting>
  <conditionalFormatting sqref="M215:M222">
    <cfRule type="cellIs" dxfId="4" priority="310" stopIfTrue="1" operator="greaterThan">
      <formula>0</formula>
    </cfRule>
  </conditionalFormatting>
  <conditionalFormatting sqref="M215:M222">
    <cfRule type="cellIs" dxfId="7" priority="311" stopIfTrue="1" operator="greaterThan">
      <formula>0</formula>
    </cfRule>
  </conditionalFormatting>
  <conditionalFormatting sqref="M215:M222">
    <cfRule type="cellIs" dxfId="8" priority="312" stopIfTrue="1" operator="greaterThan">
      <formula>0</formula>
    </cfRule>
  </conditionalFormatting>
  <conditionalFormatting sqref="M215:M222">
    <cfRule type="cellIs" dxfId="9" priority="313" stopIfTrue="1" operator="greaterThan">
      <formula>0</formula>
    </cfRule>
  </conditionalFormatting>
  <conditionalFormatting sqref="M215:M222">
    <cfRule type="cellIs" dxfId="4" priority="314" stopIfTrue="1" operator="greaterThan">
      <formula>0</formula>
    </cfRule>
  </conditionalFormatting>
  <conditionalFormatting sqref="M224:M227">
    <cfRule type="cellIs" dxfId="6" priority="315" stopIfTrue="1" operator="greaterThan">
      <formula>0</formula>
    </cfRule>
  </conditionalFormatting>
  <conditionalFormatting sqref="M224:M227">
    <cfRule type="cellIs" dxfId="8" priority="316" stopIfTrue="1" operator="greaterThan">
      <formula>0</formula>
    </cfRule>
  </conditionalFormatting>
  <conditionalFormatting sqref="M224:M227">
    <cfRule type="cellIs" dxfId="9" priority="317" stopIfTrue="1" operator="greaterThan">
      <formula>0</formula>
    </cfRule>
  </conditionalFormatting>
  <conditionalFormatting sqref="M224:M227">
    <cfRule type="cellIs" dxfId="4" priority="318" stopIfTrue="1" operator="greaterThan">
      <formula>0</formula>
    </cfRule>
  </conditionalFormatting>
  <conditionalFormatting sqref="M224:M227">
    <cfRule type="cellIs" dxfId="7" priority="319" stopIfTrue="1" operator="greaterThan">
      <formula>0</formula>
    </cfRule>
  </conditionalFormatting>
  <conditionalFormatting sqref="M224:M227">
    <cfRule type="cellIs" dxfId="8" priority="320" stopIfTrue="1" operator="greaterThan">
      <formula>0</formula>
    </cfRule>
  </conditionalFormatting>
  <conditionalFormatting sqref="M224:M227">
    <cfRule type="cellIs" dxfId="9" priority="321" stopIfTrue="1" operator="greaterThan">
      <formula>0</formula>
    </cfRule>
  </conditionalFormatting>
  <conditionalFormatting sqref="M224:M227">
    <cfRule type="cellIs" dxfId="4" priority="322" stopIfTrue="1" operator="greaterThan">
      <formula>0</formula>
    </cfRule>
  </conditionalFormatting>
  <conditionalFormatting sqref="M229:M234">
    <cfRule type="cellIs" dxfId="8" priority="323" stopIfTrue="1" operator="greaterThan">
      <formula>0</formula>
    </cfRule>
  </conditionalFormatting>
  <conditionalFormatting sqref="M229:M234">
    <cfRule type="cellIs" dxfId="9" priority="324" stopIfTrue="1" operator="greaterThan">
      <formula>0</formula>
    </cfRule>
  </conditionalFormatting>
  <conditionalFormatting sqref="M229:M234">
    <cfRule type="cellIs" dxfId="4" priority="325" stopIfTrue="1" operator="greaterThan">
      <formula>0</formula>
    </cfRule>
  </conditionalFormatting>
  <conditionalFormatting sqref="M229:M234">
    <cfRule type="cellIs" dxfId="7" priority="326" stopIfTrue="1" operator="greaterThan">
      <formula>0</formula>
    </cfRule>
  </conditionalFormatting>
  <conditionalFormatting sqref="M229:M235">
    <cfRule type="cellIs" dxfId="6" priority="327" stopIfTrue="1" operator="greaterThan">
      <formula>0</formula>
    </cfRule>
  </conditionalFormatting>
  <conditionalFormatting sqref="M229:M235">
    <cfRule type="cellIs" dxfId="8" priority="328" stopIfTrue="1" operator="greaterThan">
      <formula>0</formula>
    </cfRule>
  </conditionalFormatting>
  <conditionalFormatting sqref="M229:M235">
    <cfRule type="cellIs" dxfId="9" priority="329" stopIfTrue="1" operator="greaterThan">
      <formula>0</formula>
    </cfRule>
  </conditionalFormatting>
  <conditionalFormatting sqref="M229:M235">
    <cfRule type="cellIs" dxfId="4" priority="330" stopIfTrue="1" operator="greaterThan">
      <formula>0</formula>
    </cfRule>
  </conditionalFormatting>
  <conditionalFormatting sqref="M235">
    <cfRule type="cellIs" dxfId="7" priority="331" stopIfTrue="1" operator="greaterThan">
      <formula>0</formula>
    </cfRule>
  </conditionalFormatting>
  <conditionalFormatting sqref="M235">
    <cfRule type="cellIs" dxfId="8" priority="332" stopIfTrue="1" operator="greaterThan">
      <formula>0</formula>
    </cfRule>
  </conditionalFormatting>
  <conditionalFormatting sqref="M235">
    <cfRule type="cellIs" dxfId="9" priority="333" stopIfTrue="1" operator="greaterThan">
      <formula>0</formula>
    </cfRule>
  </conditionalFormatting>
  <conditionalFormatting sqref="M235">
    <cfRule type="cellIs" dxfId="4" priority="334" stopIfTrue="1" operator="greaterThan">
      <formula>0</formula>
    </cfRule>
  </conditionalFormatting>
  <conditionalFormatting sqref="M237:M242">
    <cfRule type="cellIs" dxfId="6" priority="335" stopIfTrue="1" operator="greaterThan">
      <formula>0</formula>
    </cfRule>
  </conditionalFormatting>
  <conditionalFormatting sqref="M237:M242">
    <cfRule type="cellIs" dxfId="8" priority="336" stopIfTrue="1" operator="greaterThan">
      <formula>0</formula>
    </cfRule>
  </conditionalFormatting>
  <conditionalFormatting sqref="M237:M242">
    <cfRule type="cellIs" dxfId="9" priority="337" stopIfTrue="1" operator="greaterThan">
      <formula>0</formula>
    </cfRule>
  </conditionalFormatting>
  <conditionalFormatting sqref="M237:M242">
    <cfRule type="cellIs" dxfId="4" priority="338" stopIfTrue="1" operator="greaterThan">
      <formula>0</formula>
    </cfRule>
  </conditionalFormatting>
  <conditionalFormatting sqref="M237:M242">
    <cfRule type="cellIs" dxfId="7" priority="339" stopIfTrue="1" operator="greaterThan">
      <formula>0</formula>
    </cfRule>
  </conditionalFormatting>
  <conditionalFormatting sqref="M237:M242">
    <cfRule type="cellIs" dxfId="8" priority="340" stopIfTrue="1" operator="greaterThan">
      <formula>0</formula>
    </cfRule>
  </conditionalFormatting>
  <conditionalFormatting sqref="M237:M242">
    <cfRule type="cellIs" dxfId="9" priority="341" stopIfTrue="1" operator="greaterThan">
      <formula>0</formula>
    </cfRule>
  </conditionalFormatting>
  <conditionalFormatting sqref="M237:M242">
    <cfRule type="cellIs" dxfId="4" priority="342" stopIfTrue="1" operator="greaterThan">
      <formula>0</formula>
    </cfRule>
  </conditionalFormatting>
  <conditionalFormatting sqref="M244:M255">
    <cfRule type="cellIs" dxfId="6" priority="343" stopIfTrue="1" operator="greaterThan">
      <formula>0</formula>
    </cfRule>
  </conditionalFormatting>
  <conditionalFormatting sqref="M244:M255">
    <cfRule type="cellIs" dxfId="8" priority="344" stopIfTrue="1" operator="greaterThan">
      <formula>0</formula>
    </cfRule>
  </conditionalFormatting>
  <conditionalFormatting sqref="M244:M255">
    <cfRule type="cellIs" dxfId="9" priority="345" stopIfTrue="1" operator="greaterThan">
      <formula>0</formula>
    </cfRule>
  </conditionalFormatting>
  <conditionalFormatting sqref="M244:M255">
    <cfRule type="cellIs" dxfId="4" priority="346" stopIfTrue="1" operator="greaterThan">
      <formula>0</formula>
    </cfRule>
  </conditionalFormatting>
  <conditionalFormatting sqref="M244:M255">
    <cfRule type="cellIs" dxfId="7" priority="347" stopIfTrue="1" operator="greaterThan">
      <formula>0</formula>
    </cfRule>
  </conditionalFormatting>
  <conditionalFormatting sqref="M244:M255">
    <cfRule type="cellIs" dxfId="8" priority="348" stopIfTrue="1" operator="greaterThan">
      <formula>0</formula>
    </cfRule>
  </conditionalFormatting>
  <conditionalFormatting sqref="M244:M255">
    <cfRule type="cellIs" dxfId="9" priority="349" stopIfTrue="1" operator="greaterThan">
      <formula>0</formula>
    </cfRule>
  </conditionalFormatting>
  <conditionalFormatting sqref="M244:M255">
    <cfRule type="cellIs" dxfId="4" priority="350" stopIfTrue="1" operator="greaterThan">
      <formula>0</formula>
    </cfRule>
  </conditionalFormatting>
  <conditionalFormatting sqref="N5">
    <cfRule type="cellIs" dxfId="10" priority="351" stopIfTrue="1" operator="greaterThan">
      <formula>0</formula>
    </cfRule>
  </conditionalFormatting>
  <conditionalFormatting sqref="N7:N10 N90:N120 N208:N213">
    <cfRule type="cellIs" dxfId="10" priority="352" stopIfTrue="1" operator="greaterThan">
      <formula>0</formula>
    </cfRule>
  </conditionalFormatting>
  <conditionalFormatting sqref="N7:N10 N90:N120 N208:N213">
    <cfRule type="cellIs" dxfId="11" priority="353" stopIfTrue="1" operator="greaterThan">
      <formula>0</formula>
    </cfRule>
  </conditionalFormatting>
  <conditionalFormatting sqref="N12:N39">
    <cfRule type="cellIs" dxfId="10" priority="354" stopIfTrue="1" operator="greaterThan">
      <formula>0</formula>
    </cfRule>
  </conditionalFormatting>
  <conditionalFormatting sqref="N12:N39">
    <cfRule type="cellIs" dxfId="11" priority="355" stopIfTrue="1" operator="greaterThan">
      <formula>0</formula>
    </cfRule>
  </conditionalFormatting>
  <conditionalFormatting sqref="N41:N48">
    <cfRule type="cellIs" dxfId="10" priority="356" stopIfTrue="1" operator="greaterThan">
      <formula>0</formula>
    </cfRule>
  </conditionalFormatting>
  <conditionalFormatting sqref="N41:N48">
    <cfRule type="cellIs" dxfId="11" priority="357" stopIfTrue="1" operator="greaterThan">
      <formula>0</formula>
    </cfRule>
  </conditionalFormatting>
  <conditionalFormatting sqref="N50:N54">
    <cfRule type="cellIs" dxfId="10" priority="358" stopIfTrue="1" operator="greaterThan">
      <formula>0</formula>
    </cfRule>
  </conditionalFormatting>
  <conditionalFormatting sqref="N50:N54">
    <cfRule type="cellIs" dxfId="11" priority="359" stopIfTrue="1" operator="greaterThan">
      <formula>0</formula>
    </cfRule>
  </conditionalFormatting>
  <conditionalFormatting sqref="N56:N61">
    <cfRule type="cellIs" dxfId="10" priority="360" stopIfTrue="1" operator="greaterThan">
      <formula>0</formula>
    </cfRule>
  </conditionalFormatting>
  <conditionalFormatting sqref="N56:N61">
    <cfRule type="cellIs" dxfId="11" priority="361" stopIfTrue="1" operator="greaterThan">
      <formula>0</formula>
    </cfRule>
  </conditionalFormatting>
  <conditionalFormatting sqref="N63:N80">
    <cfRule type="cellIs" dxfId="10" priority="362" stopIfTrue="1" operator="greaterThan">
      <formula>0</formula>
    </cfRule>
  </conditionalFormatting>
  <conditionalFormatting sqref="N63:N80">
    <cfRule type="cellIs" dxfId="11" priority="363" stopIfTrue="1" operator="greaterThan">
      <formula>0</formula>
    </cfRule>
  </conditionalFormatting>
  <conditionalFormatting sqref="N82:N88">
    <cfRule type="cellIs" dxfId="10" priority="364" stopIfTrue="1" operator="greaterThan">
      <formula>0</formula>
    </cfRule>
  </conditionalFormatting>
  <conditionalFormatting sqref="N82:N88">
    <cfRule type="cellIs" dxfId="11" priority="365" stopIfTrue="1" operator="greaterThan">
      <formula>0</formula>
    </cfRule>
  </conditionalFormatting>
  <conditionalFormatting sqref="N122:N127">
    <cfRule type="cellIs" dxfId="10" priority="366" stopIfTrue="1" operator="greaterThan">
      <formula>0</formula>
    </cfRule>
  </conditionalFormatting>
  <conditionalFormatting sqref="N122:N127">
    <cfRule type="cellIs" dxfId="11" priority="367" stopIfTrue="1" operator="greaterThan">
      <formula>0</formula>
    </cfRule>
  </conditionalFormatting>
  <conditionalFormatting sqref="N129:N132">
    <cfRule type="cellIs" dxfId="10" priority="368" stopIfTrue="1" operator="greaterThan">
      <formula>0</formula>
    </cfRule>
  </conditionalFormatting>
  <conditionalFormatting sqref="N129:N132">
    <cfRule type="cellIs" dxfId="11" priority="369" stopIfTrue="1" operator="greaterThan">
      <formula>0</formula>
    </cfRule>
  </conditionalFormatting>
  <conditionalFormatting sqref="N134:N141">
    <cfRule type="cellIs" dxfId="10" priority="370" stopIfTrue="1" operator="greaterThan">
      <formula>0</formula>
    </cfRule>
  </conditionalFormatting>
  <conditionalFormatting sqref="N134:N141">
    <cfRule type="cellIs" dxfId="11" priority="371" stopIfTrue="1" operator="greaterThan">
      <formula>0</formula>
    </cfRule>
  </conditionalFormatting>
  <conditionalFormatting sqref="N143:N146">
    <cfRule type="cellIs" dxfId="10" priority="372" stopIfTrue="1" operator="greaterThan">
      <formula>0</formula>
    </cfRule>
  </conditionalFormatting>
  <conditionalFormatting sqref="N143:N146">
    <cfRule type="cellIs" dxfId="11" priority="373" stopIfTrue="1" operator="greaterThan">
      <formula>0</formula>
    </cfRule>
  </conditionalFormatting>
  <conditionalFormatting sqref="N148:N153">
    <cfRule type="cellIs" dxfId="10" priority="374" stopIfTrue="1" operator="greaterThan">
      <formula>0</formula>
    </cfRule>
  </conditionalFormatting>
  <conditionalFormatting sqref="N148:N153">
    <cfRule type="cellIs" dxfId="11" priority="375" stopIfTrue="1" operator="greaterThan">
      <formula>0</formula>
    </cfRule>
  </conditionalFormatting>
  <conditionalFormatting sqref="N155:N158">
    <cfRule type="cellIs" dxfId="10" priority="376" stopIfTrue="1" operator="greaterThan">
      <formula>0</formula>
    </cfRule>
  </conditionalFormatting>
  <conditionalFormatting sqref="N155:N158">
    <cfRule type="cellIs" dxfId="11" priority="377" stopIfTrue="1" operator="greaterThan">
      <formula>0</formula>
    </cfRule>
  </conditionalFormatting>
  <conditionalFormatting sqref="N160:N165">
    <cfRule type="cellIs" dxfId="10" priority="378" stopIfTrue="1" operator="greaterThan">
      <formula>0</formula>
    </cfRule>
  </conditionalFormatting>
  <conditionalFormatting sqref="N160:N165">
    <cfRule type="cellIs" dxfId="11" priority="379" stopIfTrue="1" operator="greaterThan">
      <formula>0</formula>
    </cfRule>
  </conditionalFormatting>
  <conditionalFormatting sqref="N167:N174">
    <cfRule type="cellIs" dxfId="10" priority="380" stopIfTrue="1" operator="greaterThan">
      <formula>0</formula>
    </cfRule>
  </conditionalFormatting>
  <conditionalFormatting sqref="N167:N174">
    <cfRule type="cellIs" dxfId="11" priority="381" stopIfTrue="1" operator="greaterThan">
      <formula>0</formula>
    </cfRule>
  </conditionalFormatting>
  <conditionalFormatting sqref="N176:N185">
    <cfRule type="cellIs" dxfId="10" priority="382" stopIfTrue="1" operator="greaterThan">
      <formula>0</formula>
    </cfRule>
  </conditionalFormatting>
  <conditionalFormatting sqref="N176:N185">
    <cfRule type="cellIs" dxfId="11" priority="383" stopIfTrue="1" operator="greaterThan">
      <formula>0</formula>
    </cfRule>
  </conditionalFormatting>
  <conditionalFormatting sqref="N187:N192 N194:N197">
    <cfRule type="cellIs" dxfId="10" priority="384" stopIfTrue="1" operator="greaterThan">
      <formula>0</formula>
    </cfRule>
  </conditionalFormatting>
  <conditionalFormatting sqref="N187:N192 N194:N197">
    <cfRule type="cellIs" dxfId="11" priority="385" stopIfTrue="1" operator="greaterThan">
      <formula>0</formula>
    </cfRule>
  </conditionalFormatting>
  <conditionalFormatting sqref="N199:N206">
    <cfRule type="cellIs" dxfId="10" priority="386" stopIfTrue="1" operator="greaterThan">
      <formula>0</formula>
    </cfRule>
  </conditionalFormatting>
  <conditionalFormatting sqref="N199:N206">
    <cfRule type="cellIs" dxfId="11" priority="387" stopIfTrue="1" operator="greaterThan">
      <formula>0</formula>
    </cfRule>
  </conditionalFormatting>
  <conditionalFormatting sqref="N215:N222">
    <cfRule type="cellIs" dxfId="10" priority="388" stopIfTrue="1" operator="greaterThan">
      <formula>0</formula>
    </cfRule>
  </conditionalFormatting>
  <conditionalFormatting sqref="N215:N222">
    <cfRule type="cellIs" dxfId="11" priority="389" stopIfTrue="1" operator="greaterThan">
      <formula>0</formula>
    </cfRule>
  </conditionalFormatting>
  <conditionalFormatting sqref="N224:N227">
    <cfRule type="cellIs" dxfId="10" priority="390" stopIfTrue="1" operator="greaterThan">
      <formula>0</formula>
    </cfRule>
  </conditionalFormatting>
  <conditionalFormatting sqref="N224:N227">
    <cfRule type="cellIs" dxfId="11" priority="391" stopIfTrue="1" operator="greaterThan">
      <formula>0</formula>
    </cfRule>
  </conditionalFormatting>
  <conditionalFormatting sqref="N229:N235">
    <cfRule type="cellIs" dxfId="10" priority="392" stopIfTrue="1" operator="greaterThan">
      <formula>0</formula>
    </cfRule>
  </conditionalFormatting>
  <conditionalFormatting sqref="N229:N235">
    <cfRule type="cellIs" dxfId="11" priority="393" stopIfTrue="1" operator="greaterThan">
      <formula>0</formula>
    </cfRule>
  </conditionalFormatting>
  <conditionalFormatting sqref="N237:N242">
    <cfRule type="cellIs" dxfId="10" priority="394" stopIfTrue="1" operator="greaterThan">
      <formula>0</formula>
    </cfRule>
  </conditionalFormatting>
  <conditionalFormatting sqref="N237:N242">
    <cfRule type="cellIs" dxfId="11" priority="395" stopIfTrue="1" operator="greaterThan">
      <formula>0</formula>
    </cfRule>
  </conditionalFormatting>
  <conditionalFormatting sqref="N244:N255">
    <cfRule type="cellIs" dxfId="10" priority="396" stopIfTrue="1" operator="greaterThan">
      <formula>0</formula>
    </cfRule>
  </conditionalFormatting>
  <conditionalFormatting sqref="N244:N255">
    <cfRule type="cellIs" dxfId="11" priority="397" stopIfTrue="1" operator="greaterThan">
      <formula>0</formula>
    </cfRule>
  </conditionalFormatting>
  <conditionalFormatting sqref="O5">
    <cfRule type="cellIs" dxfId="12" priority="398" stopIfTrue="1" operator="greaterThan">
      <formula>0</formula>
    </cfRule>
  </conditionalFormatting>
  <conditionalFormatting sqref="O5">
    <cfRule type="cellIs" dxfId="10" priority="399" stopIfTrue="1" operator="greaterThan">
      <formula>0</formula>
    </cfRule>
  </conditionalFormatting>
  <conditionalFormatting sqref="O7:O10 O90:O120 O187:O191 O208:O213">
    <cfRule type="cellIs" dxfId="12" priority="400" stopIfTrue="1" operator="greaterThan">
      <formula>0</formula>
    </cfRule>
  </conditionalFormatting>
  <conditionalFormatting sqref="O7:O10 O90:O120 O187:O191 O208:O213">
    <cfRule type="cellIs" dxfId="10" priority="401" stopIfTrue="1" operator="greaterThan">
      <formula>0</formula>
    </cfRule>
  </conditionalFormatting>
  <conditionalFormatting sqref="O7:O10 O90:O120 O187:O191 O208:O213">
    <cfRule type="cellIs" dxfId="11" priority="402" stopIfTrue="1" operator="greaterThan">
      <formula>0</formula>
    </cfRule>
  </conditionalFormatting>
  <conditionalFormatting sqref="O7:O10 O90:O120 O208:O213">
    <cfRule type="cellIs" dxfId="12" priority="403" stopIfTrue="1" operator="greaterThan">
      <formula>0</formula>
    </cfRule>
  </conditionalFormatting>
  <conditionalFormatting sqref="O7:O10 O90:O120 O208:O213">
    <cfRule type="cellIs" dxfId="10" priority="404" stopIfTrue="1" operator="greaterThan">
      <formula>0</formula>
    </cfRule>
  </conditionalFormatting>
  <conditionalFormatting sqref="O12:O39">
    <cfRule type="cellIs" dxfId="12" priority="405" stopIfTrue="1" operator="greaterThan">
      <formula>0</formula>
    </cfRule>
  </conditionalFormatting>
  <conditionalFormatting sqref="O12:O39">
    <cfRule type="cellIs" dxfId="10" priority="406" stopIfTrue="1" operator="greaterThan">
      <formula>0</formula>
    </cfRule>
  </conditionalFormatting>
  <conditionalFormatting sqref="O12:O39">
    <cfRule type="cellIs" dxfId="11" priority="407" stopIfTrue="1" operator="greaterThan">
      <formula>0</formula>
    </cfRule>
  </conditionalFormatting>
  <conditionalFormatting sqref="O12:O39">
    <cfRule type="cellIs" dxfId="12" priority="408" stopIfTrue="1" operator="greaterThan">
      <formula>0</formula>
    </cfRule>
  </conditionalFormatting>
  <conditionalFormatting sqref="O12:O39">
    <cfRule type="cellIs" dxfId="10" priority="409" stopIfTrue="1" operator="greaterThan">
      <formula>0</formula>
    </cfRule>
  </conditionalFormatting>
  <conditionalFormatting sqref="O41:O48">
    <cfRule type="cellIs" dxfId="12" priority="410" stopIfTrue="1" operator="greaterThan">
      <formula>0</formula>
    </cfRule>
  </conditionalFormatting>
  <conditionalFormatting sqref="O41:O48">
    <cfRule type="cellIs" dxfId="10" priority="411" stopIfTrue="1" operator="greaterThan">
      <formula>0</formula>
    </cfRule>
  </conditionalFormatting>
  <conditionalFormatting sqref="O41:O48">
    <cfRule type="cellIs" dxfId="11" priority="412" stopIfTrue="1" operator="greaterThan">
      <formula>0</formula>
    </cfRule>
  </conditionalFormatting>
  <conditionalFormatting sqref="O41:O48">
    <cfRule type="cellIs" dxfId="12" priority="413" stopIfTrue="1" operator="greaterThan">
      <formula>0</formula>
    </cfRule>
  </conditionalFormatting>
  <conditionalFormatting sqref="O41:O48">
    <cfRule type="cellIs" dxfId="10" priority="414" stopIfTrue="1" operator="greaterThan">
      <formula>0</formula>
    </cfRule>
  </conditionalFormatting>
  <conditionalFormatting sqref="O50:O54">
    <cfRule type="cellIs" dxfId="12" priority="415" stopIfTrue="1" operator="greaterThan">
      <formula>0</formula>
    </cfRule>
  </conditionalFormatting>
  <conditionalFormatting sqref="O50:O54">
    <cfRule type="cellIs" dxfId="10" priority="416" stopIfTrue="1" operator="greaterThan">
      <formula>0</formula>
    </cfRule>
  </conditionalFormatting>
  <conditionalFormatting sqref="O50:O54">
    <cfRule type="cellIs" dxfId="11" priority="417" stopIfTrue="1" operator="greaterThan">
      <formula>0</formula>
    </cfRule>
  </conditionalFormatting>
  <conditionalFormatting sqref="O50:O54">
    <cfRule type="cellIs" dxfId="12" priority="418" stopIfTrue="1" operator="greaterThan">
      <formula>0</formula>
    </cfRule>
  </conditionalFormatting>
  <conditionalFormatting sqref="O50:O54">
    <cfRule type="cellIs" dxfId="10" priority="419" stopIfTrue="1" operator="greaterThan">
      <formula>0</formula>
    </cfRule>
  </conditionalFormatting>
  <conditionalFormatting sqref="O56:O61">
    <cfRule type="cellIs" dxfId="12" priority="420" stopIfTrue="1" operator="greaterThan">
      <formula>0</formula>
    </cfRule>
  </conditionalFormatting>
  <conditionalFormatting sqref="O56:O61">
    <cfRule type="cellIs" dxfId="10" priority="421" stopIfTrue="1" operator="greaterThan">
      <formula>0</formula>
    </cfRule>
  </conditionalFormatting>
  <conditionalFormatting sqref="O56:O61">
    <cfRule type="cellIs" dxfId="11" priority="422" stopIfTrue="1" operator="greaterThan">
      <formula>0</formula>
    </cfRule>
  </conditionalFormatting>
  <conditionalFormatting sqref="O56:O61">
    <cfRule type="cellIs" dxfId="12" priority="423" stopIfTrue="1" operator="greaterThan">
      <formula>0</formula>
    </cfRule>
  </conditionalFormatting>
  <conditionalFormatting sqref="O56:O61">
    <cfRule type="cellIs" dxfId="10" priority="424" stopIfTrue="1" operator="greaterThan">
      <formula>0</formula>
    </cfRule>
  </conditionalFormatting>
  <conditionalFormatting sqref="O63:O80">
    <cfRule type="cellIs" dxfId="12" priority="425" stopIfTrue="1" operator="greaterThan">
      <formula>0</formula>
    </cfRule>
  </conditionalFormatting>
  <conditionalFormatting sqref="O63:O80">
    <cfRule type="cellIs" dxfId="10" priority="426" stopIfTrue="1" operator="greaterThan">
      <formula>0</formula>
    </cfRule>
  </conditionalFormatting>
  <conditionalFormatting sqref="O63:O80">
    <cfRule type="cellIs" dxfId="11" priority="427" stopIfTrue="1" operator="greaterThan">
      <formula>0</formula>
    </cfRule>
  </conditionalFormatting>
  <conditionalFormatting sqref="O63:O80">
    <cfRule type="cellIs" dxfId="12" priority="428" stopIfTrue="1" operator="greaterThan">
      <formula>0</formula>
    </cfRule>
  </conditionalFormatting>
  <conditionalFormatting sqref="O63:O80">
    <cfRule type="cellIs" dxfId="10" priority="429" stopIfTrue="1" operator="greaterThan">
      <formula>0</formula>
    </cfRule>
  </conditionalFormatting>
  <conditionalFormatting sqref="O82:O88">
    <cfRule type="cellIs" dxfId="12" priority="430" stopIfTrue="1" operator="greaterThan">
      <formula>0</formula>
    </cfRule>
  </conditionalFormatting>
  <conditionalFormatting sqref="O82:O88">
    <cfRule type="cellIs" dxfId="10" priority="431" stopIfTrue="1" operator="greaterThan">
      <formula>0</formula>
    </cfRule>
  </conditionalFormatting>
  <conditionalFormatting sqref="O82:O88">
    <cfRule type="cellIs" dxfId="11" priority="432" stopIfTrue="1" operator="greaterThan">
      <formula>0</formula>
    </cfRule>
  </conditionalFormatting>
  <conditionalFormatting sqref="O82:O88">
    <cfRule type="cellIs" dxfId="12" priority="433" stopIfTrue="1" operator="greaterThan">
      <formula>0</formula>
    </cfRule>
  </conditionalFormatting>
  <conditionalFormatting sqref="O82:O88">
    <cfRule type="cellIs" dxfId="10" priority="434" stopIfTrue="1" operator="greaterThan">
      <formula>0</formula>
    </cfRule>
  </conditionalFormatting>
  <conditionalFormatting sqref="O122:O127 O129 O131">
    <cfRule type="cellIs" dxfId="12" priority="435" stopIfTrue="1" operator="greaterThan">
      <formula>0</formula>
    </cfRule>
  </conditionalFormatting>
  <conditionalFormatting sqref="O122:O127 O129 O131">
    <cfRule type="cellIs" dxfId="10" priority="436" stopIfTrue="1" operator="greaterThan">
      <formula>0</formula>
    </cfRule>
  </conditionalFormatting>
  <conditionalFormatting sqref="O122:O127 O129 O131">
    <cfRule type="cellIs" dxfId="11" priority="437" stopIfTrue="1" operator="greaterThan">
      <formula>0</formula>
    </cfRule>
  </conditionalFormatting>
  <conditionalFormatting sqref="O122:O127">
    <cfRule type="cellIs" dxfId="12" priority="438" stopIfTrue="1" operator="greaterThan">
      <formula>0</formula>
    </cfRule>
  </conditionalFormatting>
  <conditionalFormatting sqref="O122:O127">
    <cfRule type="cellIs" dxfId="10" priority="439" stopIfTrue="1" operator="greaterThan">
      <formula>0</formula>
    </cfRule>
  </conditionalFormatting>
  <conditionalFormatting sqref="O129:O130">
    <cfRule type="cellIs" dxfId="12" priority="440" stopIfTrue="1" operator="greaterThan">
      <formula>0</formula>
    </cfRule>
  </conditionalFormatting>
  <conditionalFormatting sqref="O129:O130">
    <cfRule type="cellIs" dxfId="10" priority="441" stopIfTrue="1" operator="greaterThan">
      <formula>0</formula>
    </cfRule>
  </conditionalFormatting>
  <conditionalFormatting sqref="O130">
    <cfRule type="cellIs" dxfId="12" priority="442" stopIfTrue="1" operator="greaterThan">
      <formula>0</formula>
    </cfRule>
  </conditionalFormatting>
  <conditionalFormatting sqref="O130">
    <cfRule type="cellIs" dxfId="10" priority="443" stopIfTrue="1" operator="greaterThan">
      <formula>0</formula>
    </cfRule>
  </conditionalFormatting>
  <conditionalFormatting sqref="O130">
    <cfRule type="cellIs" dxfId="11" priority="444" stopIfTrue="1" operator="greaterThan">
      <formula>0</formula>
    </cfRule>
  </conditionalFormatting>
  <conditionalFormatting sqref="O131:O132">
    <cfRule type="cellIs" dxfId="12" priority="445" stopIfTrue="1" operator="greaterThan">
      <formula>0</formula>
    </cfRule>
  </conditionalFormatting>
  <conditionalFormatting sqref="O131:O132">
    <cfRule type="cellIs" dxfId="10" priority="446" stopIfTrue="1" operator="greaterThan">
      <formula>0</formula>
    </cfRule>
  </conditionalFormatting>
  <conditionalFormatting sqref="O132">
    <cfRule type="cellIs" dxfId="12" priority="447" stopIfTrue="1" operator="greaterThan">
      <formula>0</formula>
    </cfRule>
  </conditionalFormatting>
  <conditionalFormatting sqref="O132">
    <cfRule type="cellIs" dxfId="10" priority="448" stopIfTrue="1" operator="greaterThan">
      <formula>0</formula>
    </cfRule>
  </conditionalFormatting>
  <conditionalFormatting sqref="O132">
    <cfRule type="cellIs" dxfId="11" priority="449" stopIfTrue="1" operator="greaterThan">
      <formula>0</formula>
    </cfRule>
  </conditionalFormatting>
  <conditionalFormatting sqref="O134:O141">
    <cfRule type="cellIs" dxfId="12" priority="450" stopIfTrue="1" operator="greaterThan">
      <formula>0</formula>
    </cfRule>
  </conditionalFormatting>
  <conditionalFormatting sqref="O134:O141">
    <cfRule type="cellIs" dxfId="10" priority="451" stopIfTrue="1" operator="greaterThan">
      <formula>0</formula>
    </cfRule>
  </conditionalFormatting>
  <conditionalFormatting sqref="O134:O141">
    <cfRule type="cellIs" dxfId="11" priority="452" stopIfTrue="1" operator="greaterThan">
      <formula>0</formula>
    </cfRule>
  </conditionalFormatting>
  <conditionalFormatting sqref="O134:O141">
    <cfRule type="cellIs" dxfId="12" priority="453" stopIfTrue="1" operator="greaterThan">
      <formula>0</formula>
    </cfRule>
  </conditionalFormatting>
  <conditionalFormatting sqref="O134:O141">
    <cfRule type="cellIs" dxfId="10" priority="454" stopIfTrue="1" operator="greaterThan">
      <formula>0</formula>
    </cfRule>
  </conditionalFormatting>
  <conditionalFormatting sqref="O143:O146">
    <cfRule type="cellIs" dxfId="12" priority="455" stopIfTrue="1" operator="greaterThan">
      <formula>0</formula>
    </cfRule>
  </conditionalFormatting>
  <conditionalFormatting sqref="O143:O146">
    <cfRule type="cellIs" dxfId="10" priority="456" stopIfTrue="1" operator="greaterThan">
      <formula>0</formula>
    </cfRule>
  </conditionalFormatting>
  <conditionalFormatting sqref="O143:O146">
    <cfRule type="cellIs" dxfId="11" priority="457" stopIfTrue="1" operator="greaterThan">
      <formula>0</formula>
    </cfRule>
  </conditionalFormatting>
  <conditionalFormatting sqref="O143:O146">
    <cfRule type="cellIs" dxfId="12" priority="458" stopIfTrue="1" operator="greaterThan">
      <formula>0</formula>
    </cfRule>
  </conditionalFormatting>
  <conditionalFormatting sqref="O143:O146">
    <cfRule type="cellIs" dxfId="10" priority="459" stopIfTrue="1" operator="greaterThan">
      <formula>0</formula>
    </cfRule>
  </conditionalFormatting>
  <conditionalFormatting sqref="O148:O153">
    <cfRule type="cellIs" dxfId="12" priority="460" stopIfTrue="1" operator="greaterThan">
      <formula>0</formula>
    </cfRule>
  </conditionalFormatting>
  <conditionalFormatting sqref="O148:O153">
    <cfRule type="cellIs" dxfId="10" priority="461" stopIfTrue="1" operator="greaterThan">
      <formula>0</formula>
    </cfRule>
  </conditionalFormatting>
  <conditionalFormatting sqref="O148:O153">
    <cfRule type="cellIs" dxfId="11" priority="462" stopIfTrue="1" operator="greaterThan">
      <formula>0</formula>
    </cfRule>
  </conditionalFormatting>
  <conditionalFormatting sqref="O148:O153">
    <cfRule type="cellIs" dxfId="12" priority="463" stopIfTrue="1" operator="greaterThan">
      <formula>0</formula>
    </cfRule>
  </conditionalFormatting>
  <conditionalFormatting sqref="O148:O153">
    <cfRule type="cellIs" dxfId="10" priority="464" stopIfTrue="1" operator="greaterThan">
      <formula>0</formula>
    </cfRule>
  </conditionalFormatting>
  <conditionalFormatting sqref="O155:O158">
    <cfRule type="cellIs" dxfId="12" priority="465" stopIfTrue="1" operator="greaterThan">
      <formula>0</formula>
    </cfRule>
  </conditionalFormatting>
  <conditionalFormatting sqref="O155:O158">
    <cfRule type="cellIs" dxfId="10" priority="466" stopIfTrue="1" operator="greaterThan">
      <formula>0</formula>
    </cfRule>
  </conditionalFormatting>
  <conditionalFormatting sqref="O155:O158">
    <cfRule type="cellIs" dxfId="11" priority="467" stopIfTrue="1" operator="greaterThan">
      <formula>0</formula>
    </cfRule>
  </conditionalFormatting>
  <conditionalFormatting sqref="O155:O158">
    <cfRule type="cellIs" dxfId="12" priority="468" stopIfTrue="1" operator="greaterThan">
      <formula>0</formula>
    </cfRule>
  </conditionalFormatting>
  <conditionalFormatting sqref="O155:O158">
    <cfRule type="cellIs" dxfId="10" priority="469" stopIfTrue="1" operator="greaterThan">
      <formula>0</formula>
    </cfRule>
  </conditionalFormatting>
  <conditionalFormatting sqref="O160:O165">
    <cfRule type="cellIs" dxfId="12" priority="470" stopIfTrue="1" operator="greaterThan">
      <formula>0</formula>
    </cfRule>
  </conditionalFormatting>
  <conditionalFormatting sqref="O160:O165">
    <cfRule type="cellIs" dxfId="10" priority="471" stopIfTrue="1" operator="greaterThan">
      <formula>0</formula>
    </cfRule>
  </conditionalFormatting>
  <conditionalFormatting sqref="O160:O165">
    <cfRule type="cellIs" dxfId="11" priority="472" stopIfTrue="1" operator="greaterThan">
      <formula>0</formula>
    </cfRule>
  </conditionalFormatting>
  <conditionalFormatting sqref="O160:O165">
    <cfRule type="cellIs" dxfId="12" priority="473" stopIfTrue="1" operator="greaterThan">
      <formula>0</formula>
    </cfRule>
  </conditionalFormatting>
  <conditionalFormatting sqref="O160:O165">
    <cfRule type="cellIs" dxfId="10" priority="474" stopIfTrue="1" operator="greaterThan">
      <formula>0</formula>
    </cfRule>
  </conditionalFormatting>
  <conditionalFormatting sqref="O167:O174">
    <cfRule type="cellIs" dxfId="12" priority="475" stopIfTrue="1" operator="greaterThan">
      <formula>0</formula>
    </cfRule>
  </conditionalFormatting>
  <conditionalFormatting sqref="O167:O174">
    <cfRule type="cellIs" dxfId="10" priority="476" stopIfTrue="1" operator="greaterThan">
      <formula>0</formula>
    </cfRule>
  </conditionalFormatting>
  <conditionalFormatting sqref="O167:O174">
    <cfRule type="cellIs" dxfId="11" priority="477" stopIfTrue="1" operator="greaterThan">
      <formula>0</formula>
    </cfRule>
  </conditionalFormatting>
  <conditionalFormatting sqref="O167:O174">
    <cfRule type="cellIs" dxfId="12" priority="478" stopIfTrue="1" operator="greaterThan">
      <formula>0</formula>
    </cfRule>
  </conditionalFormatting>
  <conditionalFormatting sqref="O167:O174">
    <cfRule type="cellIs" dxfId="10" priority="479" stopIfTrue="1" operator="greaterThan">
      <formula>0</formula>
    </cfRule>
  </conditionalFormatting>
  <conditionalFormatting sqref="O176:O185">
    <cfRule type="cellIs" dxfId="12" priority="480" stopIfTrue="1" operator="greaterThan">
      <formula>0</formula>
    </cfRule>
  </conditionalFormatting>
  <conditionalFormatting sqref="O176:O185">
    <cfRule type="cellIs" dxfId="10" priority="481" stopIfTrue="1" operator="greaterThan">
      <formula>0</formula>
    </cfRule>
  </conditionalFormatting>
  <conditionalFormatting sqref="O176:O185">
    <cfRule type="cellIs" dxfId="11" priority="482" stopIfTrue="1" operator="greaterThan">
      <formula>0</formula>
    </cfRule>
  </conditionalFormatting>
  <conditionalFormatting sqref="O176:O185">
    <cfRule type="cellIs" dxfId="12" priority="483" stopIfTrue="1" operator="greaterThan">
      <formula>0</formula>
    </cfRule>
  </conditionalFormatting>
  <conditionalFormatting sqref="O176:O185">
    <cfRule type="cellIs" dxfId="10" priority="484" stopIfTrue="1" operator="greaterThan">
      <formula>0</formula>
    </cfRule>
  </conditionalFormatting>
  <conditionalFormatting sqref="O187:O192 O194:O197">
    <cfRule type="cellIs" dxfId="12" priority="485" stopIfTrue="1" operator="greaterThan">
      <formula>0</formula>
    </cfRule>
  </conditionalFormatting>
  <conditionalFormatting sqref="O187:O192 O194:O197">
    <cfRule type="cellIs" dxfId="10" priority="486" stopIfTrue="1" operator="greaterThan">
      <formula>0</formula>
    </cfRule>
  </conditionalFormatting>
  <conditionalFormatting sqref="O192">
    <cfRule type="cellIs" dxfId="12" priority="487" stopIfTrue="1" operator="greaterThan">
      <formula>0</formula>
    </cfRule>
  </conditionalFormatting>
  <conditionalFormatting sqref="O192">
    <cfRule type="cellIs" dxfId="10" priority="488" stopIfTrue="1" operator="greaterThan">
      <formula>0</formula>
    </cfRule>
  </conditionalFormatting>
  <conditionalFormatting sqref="O192">
    <cfRule type="cellIs" dxfId="11" priority="489" stopIfTrue="1" operator="greaterThan">
      <formula>0</formula>
    </cfRule>
  </conditionalFormatting>
  <conditionalFormatting sqref="O194:O197">
    <cfRule type="cellIs" dxfId="11" priority="490" stopIfTrue="1" operator="greaterThan">
      <formula>0</formula>
    </cfRule>
  </conditionalFormatting>
  <conditionalFormatting sqref="O194:O197">
    <cfRule type="cellIs" dxfId="12" priority="491" stopIfTrue="1" operator="greaterThan">
      <formula>0</formula>
    </cfRule>
  </conditionalFormatting>
  <conditionalFormatting sqref="O194:O197">
    <cfRule type="cellIs" dxfId="10" priority="492" stopIfTrue="1" operator="greaterThan">
      <formula>0</formula>
    </cfRule>
  </conditionalFormatting>
  <conditionalFormatting sqref="O199:O206">
    <cfRule type="cellIs" dxfId="12" priority="493" stopIfTrue="1" operator="greaterThan">
      <formula>0</formula>
    </cfRule>
  </conditionalFormatting>
  <conditionalFormatting sqref="O199:O206">
    <cfRule type="cellIs" dxfId="10" priority="494" stopIfTrue="1" operator="greaterThan">
      <formula>0</formula>
    </cfRule>
  </conditionalFormatting>
  <conditionalFormatting sqref="O199:O206">
    <cfRule type="cellIs" dxfId="11" priority="495" stopIfTrue="1" operator="greaterThan">
      <formula>0</formula>
    </cfRule>
  </conditionalFormatting>
  <conditionalFormatting sqref="O199:O206">
    <cfRule type="cellIs" dxfId="12" priority="496" stopIfTrue="1" operator="greaterThan">
      <formula>0</formula>
    </cfRule>
  </conditionalFormatting>
  <conditionalFormatting sqref="O199:O206">
    <cfRule type="cellIs" dxfId="10" priority="497" stopIfTrue="1" operator="greaterThan">
      <formula>0</formula>
    </cfRule>
  </conditionalFormatting>
  <conditionalFormatting sqref="O215:O222">
    <cfRule type="cellIs" dxfId="12" priority="498" stopIfTrue="1" operator="greaterThan">
      <formula>0</formula>
    </cfRule>
  </conditionalFormatting>
  <conditionalFormatting sqref="O215:O222">
    <cfRule type="cellIs" dxfId="10" priority="499" stopIfTrue="1" operator="greaterThan">
      <formula>0</formula>
    </cfRule>
  </conditionalFormatting>
  <conditionalFormatting sqref="O215:O222">
    <cfRule type="cellIs" dxfId="11" priority="500" stopIfTrue="1" operator="greaterThan">
      <formula>0</formula>
    </cfRule>
  </conditionalFormatting>
  <conditionalFormatting sqref="O215:O222">
    <cfRule type="cellIs" dxfId="12" priority="501" stopIfTrue="1" operator="greaterThan">
      <formula>0</formula>
    </cfRule>
  </conditionalFormatting>
  <conditionalFormatting sqref="O215:O222">
    <cfRule type="cellIs" dxfId="10" priority="502" stopIfTrue="1" operator="greaterThan">
      <formula>0</formula>
    </cfRule>
  </conditionalFormatting>
  <conditionalFormatting sqref="O224:O227">
    <cfRule type="cellIs" dxfId="12" priority="503" stopIfTrue="1" operator="greaterThan">
      <formula>0</formula>
    </cfRule>
  </conditionalFormatting>
  <conditionalFormatting sqref="O224:O227">
    <cfRule type="cellIs" dxfId="10" priority="504" stopIfTrue="1" operator="greaterThan">
      <formula>0</formula>
    </cfRule>
  </conditionalFormatting>
  <conditionalFormatting sqref="O224:O227">
    <cfRule type="cellIs" dxfId="11" priority="505" stopIfTrue="1" operator="greaterThan">
      <formula>0</formula>
    </cfRule>
  </conditionalFormatting>
  <conditionalFormatting sqref="O224:O227">
    <cfRule type="cellIs" dxfId="12" priority="506" stopIfTrue="1" operator="greaterThan">
      <formula>0</formula>
    </cfRule>
  </conditionalFormatting>
  <conditionalFormatting sqref="O224:O227">
    <cfRule type="cellIs" dxfId="10" priority="507" stopIfTrue="1" operator="greaterThan">
      <formula>0</formula>
    </cfRule>
  </conditionalFormatting>
  <conditionalFormatting sqref="O229:O234">
    <cfRule type="cellIs" dxfId="12" priority="508" stopIfTrue="1" operator="greaterThan">
      <formula>0</formula>
    </cfRule>
  </conditionalFormatting>
  <conditionalFormatting sqref="O229:O234">
    <cfRule type="cellIs" dxfId="10" priority="509" stopIfTrue="1" operator="greaterThan">
      <formula>0</formula>
    </cfRule>
  </conditionalFormatting>
  <conditionalFormatting sqref="O229:O234">
    <cfRule type="cellIs" dxfId="11" priority="510" stopIfTrue="1" operator="greaterThan">
      <formula>0</formula>
    </cfRule>
  </conditionalFormatting>
  <conditionalFormatting sqref="O229:O235">
    <cfRule type="cellIs" dxfId="12" priority="511" stopIfTrue="1" operator="greaterThan">
      <formula>0</formula>
    </cfRule>
  </conditionalFormatting>
  <conditionalFormatting sqref="O229:O235">
    <cfRule type="cellIs" dxfId="10" priority="512" stopIfTrue="1" operator="greaterThan">
      <formula>0</formula>
    </cfRule>
  </conditionalFormatting>
  <conditionalFormatting sqref="O235">
    <cfRule type="cellIs" dxfId="11" priority="513" stopIfTrue="1" operator="greaterThan">
      <formula>0</formula>
    </cfRule>
  </conditionalFormatting>
  <conditionalFormatting sqref="O235">
    <cfRule type="cellIs" dxfId="12" priority="514" stopIfTrue="1" operator="greaterThan">
      <formula>0</formula>
    </cfRule>
  </conditionalFormatting>
  <conditionalFormatting sqref="O235">
    <cfRule type="cellIs" dxfId="10" priority="515" stopIfTrue="1" operator="greaterThan">
      <formula>0</formula>
    </cfRule>
  </conditionalFormatting>
  <conditionalFormatting sqref="O237:O242">
    <cfRule type="cellIs" dxfId="12" priority="516" stopIfTrue="1" operator="greaterThan">
      <formula>0</formula>
    </cfRule>
  </conditionalFormatting>
  <conditionalFormatting sqref="O237:O242">
    <cfRule type="cellIs" dxfId="10" priority="517" stopIfTrue="1" operator="greaterThan">
      <formula>0</formula>
    </cfRule>
  </conditionalFormatting>
  <conditionalFormatting sqref="O237:O242">
    <cfRule type="cellIs" dxfId="11" priority="518" stopIfTrue="1" operator="greaterThan">
      <formula>0</formula>
    </cfRule>
  </conditionalFormatting>
  <conditionalFormatting sqref="O237:O242">
    <cfRule type="cellIs" dxfId="12" priority="519" stopIfTrue="1" operator="greaterThan">
      <formula>0</formula>
    </cfRule>
  </conditionalFormatting>
  <conditionalFormatting sqref="O237:O242">
    <cfRule type="cellIs" dxfId="10" priority="520" stopIfTrue="1" operator="greaterThan">
      <formula>0</formula>
    </cfRule>
  </conditionalFormatting>
  <conditionalFormatting sqref="O244:O255">
    <cfRule type="cellIs" dxfId="12" priority="521" stopIfTrue="1" operator="greaterThan">
      <formula>0</formula>
    </cfRule>
  </conditionalFormatting>
  <conditionalFormatting sqref="O244:O255">
    <cfRule type="cellIs" dxfId="10" priority="522" stopIfTrue="1" operator="greaterThan">
      <formula>0</formula>
    </cfRule>
  </conditionalFormatting>
  <conditionalFormatting sqref="O244:O255">
    <cfRule type="cellIs" dxfId="11" priority="523" stopIfTrue="1" operator="greaterThan">
      <formula>0</formula>
    </cfRule>
  </conditionalFormatting>
  <conditionalFormatting sqref="O244:O255">
    <cfRule type="cellIs" dxfId="12" priority="524" stopIfTrue="1" operator="greaterThan">
      <formula>0</formula>
    </cfRule>
  </conditionalFormatting>
  <conditionalFormatting sqref="O244:O255">
    <cfRule type="cellIs" dxfId="10" priority="525" stopIfTrue="1" operator="greaterThan">
      <formula>0</formula>
    </cfRule>
  </conditionalFormatting>
  <conditionalFormatting sqref="P5 V198:W198 W175">
    <cfRule type="cellIs" dxfId="13" priority="526" stopIfTrue="1" operator="greaterThan">
      <formula>0</formula>
    </cfRule>
  </conditionalFormatting>
  <conditionalFormatting sqref="P5">
    <cfRule type="cellIs" dxfId="14" priority="527" stopIfTrue="1" operator="greaterThan">
      <formula>0</formula>
    </cfRule>
  </conditionalFormatting>
  <conditionalFormatting sqref="P7:P10 P90:P120 P208:P213">
    <cfRule type="cellIs" dxfId="13" priority="528" stopIfTrue="1" operator="greaterThan">
      <formula>0</formula>
    </cfRule>
  </conditionalFormatting>
  <conditionalFormatting sqref="P7:P10 P90:P120 P208:P213">
    <cfRule type="cellIs" dxfId="14" priority="529" stopIfTrue="1" operator="greaterThan">
      <formula>0</formula>
    </cfRule>
  </conditionalFormatting>
  <conditionalFormatting sqref="P12:P39">
    <cfRule type="cellIs" dxfId="13" priority="530" stopIfTrue="1" operator="greaterThan">
      <formula>0</formula>
    </cfRule>
  </conditionalFormatting>
  <conditionalFormatting sqref="P12:P39">
    <cfRule type="cellIs" dxfId="14" priority="531" stopIfTrue="1" operator="greaterThan">
      <formula>0</formula>
    </cfRule>
  </conditionalFormatting>
  <conditionalFormatting sqref="P41:P48">
    <cfRule type="cellIs" dxfId="13" priority="532" stopIfTrue="1" operator="greaterThan">
      <formula>0</formula>
    </cfRule>
  </conditionalFormatting>
  <conditionalFormatting sqref="P41:P48">
    <cfRule type="cellIs" dxfId="14" priority="533" stopIfTrue="1" operator="greaterThan">
      <formula>0</formula>
    </cfRule>
  </conditionalFormatting>
  <conditionalFormatting sqref="P50:P54">
    <cfRule type="cellIs" dxfId="13" priority="534" stopIfTrue="1" operator="greaterThan">
      <formula>0</formula>
    </cfRule>
  </conditionalFormatting>
  <conditionalFormatting sqref="P50:P54">
    <cfRule type="cellIs" dxfId="14" priority="535" stopIfTrue="1" operator="greaterThan">
      <formula>0</formula>
    </cfRule>
  </conditionalFormatting>
  <conditionalFormatting sqref="P56:P61">
    <cfRule type="cellIs" dxfId="13" priority="536" stopIfTrue="1" operator="greaterThan">
      <formula>0</formula>
    </cfRule>
  </conditionalFormatting>
  <conditionalFormatting sqref="P56:P61">
    <cfRule type="cellIs" dxfId="14" priority="537" stopIfTrue="1" operator="greaterThan">
      <formula>0</formula>
    </cfRule>
  </conditionalFormatting>
  <conditionalFormatting sqref="P63:P80">
    <cfRule type="cellIs" dxfId="13" priority="538" stopIfTrue="1" operator="greaterThan">
      <formula>0</formula>
    </cfRule>
  </conditionalFormatting>
  <conditionalFormatting sqref="P63:P80">
    <cfRule type="cellIs" dxfId="14" priority="539" stopIfTrue="1" operator="greaterThan">
      <formula>0</formula>
    </cfRule>
  </conditionalFormatting>
  <conditionalFormatting sqref="P82:P88">
    <cfRule type="cellIs" dxfId="13" priority="540" stopIfTrue="1" operator="greaterThan">
      <formula>0</formula>
    </cfRule>
  </conditionalFormatting>
  <conditionalFormatting sqref="P82:P88">
    <cfRule type="cellIs" dxfId="14" priority="541" stopIfTrue="1" operator="greaterThan">
      <formula>0</formula>
    </cfRule>
  </conditionalFormatting>
  <conditionalFormatting sqref="P122:P127">
    <cfRule type="cellIs" dxfId="13" priority="542" stopIfTrue="1" operator="greaterThan">
      <formula>0</formula>
    </cfRule>
  </conditionalFormatting>
  <conditionalFormatting sqref="P122:P127">
    <cfRule type="cellIs" dxfId="14" priority="543" stopIfTrue="1" operator="greaterThan">
      <formula>0</formula>
    </cfRule>
  </conditionalFormatting>
  <conditionalFormatting sqref="P129:P132">
    <cfRule type="cellIs" dxfId="13" priority="544" stopIfTrue="1" operator="greaterThan">
      <formula>0</formula>
    </cfRule>
  </conditionalFormatting>
  <conditionalFormatting sqref="P129:P132">
    <cfRule type="cellIs" dxfId="14" priority="545" stopIfTrue="1" operator="greaterThan">
      <formula>0</formula>
    </cfRule>
  </conditionalFormatting>
  <conditionalFormatting sqref="P134:P141">
    <cfRule type="cellIs" dxfId="13" priority="546" stopIfTrue="1" operator="greaterThan">
      <formula>0</formula>
    </cfRule>
  </conditionalFormatting>
  <conditionalFormatting sqref="P134:P141">
    <cfRule type="cellIs" dxfId="14" priority="547" stopIfTrue="1" operator="greaterThan">
      <formula>0</formula>
    </cfRule>
  </conditionalFormatting>
  <conditionalFormatting sqref="P143:P146">
    <cfRule type="cellIs" dxfId="13" priority="548" stopIfTrue="1" operator="greaterThan">
      <formula>0</formula>
    </cfRule>
  </conditionalFormatting>
  <conditionalFormatting sqref="P143:P146">
    <cfRule type="cellIs" dxfId="14" priority="549" stopIfTrue="1" operator="greaterThan">
      <formula>0</formula>
    </cfRule>
  </conditionalFormatting>
  <conditionalFormatting sqref="P148:P153">
    <cfRule type="cellIs" dxfId="13" priority="550" stopIfTrue="1" operator="greaterThan">
      <formula>0</formula>
    </cfRule>
  </conditionalFormatting>
  <conditionalFormatting sqref="P148:P153">
    <cfRule type="cellIs" dxfId="14" priority="551" stopIfTrue="1" operator="greaterThan">
      <formula>0</formula>
    </cfRule>
  </conditionalFormatting>
  <conditionalFormatting sqref="P155:P158">
    <cfRule type="cellIs" dxfId="13" priority="552" stopIfTrue="1" operator="greaterThan">
      <formula>0</formula>
    </cfRule>
  </conditionalFormatting>
  <conditionalFormatting sqref="P155:P158">
    <cfRule type="cellIs" dxfId="14" priority="553" stopIfTrue="1" operator="greaterThan">
      <formula>0</formula>
    </cfRule>
  </conditionalFormatting>
  <conditionalFormatting sqref="P160:P165">
    <cfRule type="cellIs" dxfId="13" priority="554" stopIfTrue="1" operator="greaterThan">
      <formula>0</formula>
    </cfRule>
  </conditionalFormatting>
  <conditionalFormatting sqref="P160:P165">
    <cfRule type="cellIs" dxfId="14" priority="555" stopIfTrue="1" operator="greaterThan">
      <formula>0</formula>
    </cfRule>
  </conditionalFormatting>
  <conditionalFormatting sqref="P167:P174">
    <cfRule type="cellIs" dxfId="13" priority="556" stopIfTrue="1" operator="greaterThan">
      <formula>0</formula>
    </cfRule>
  </conditionalFormatting>
  <conditionalFormatting sqref="P167:P174">
    <cfRule type="cellIs" dxfId="14" priority="557" stopIfTrue="1" operator="greaterThan">
      <formula>0</formula>
    </cfRule>
  </conditionalFormatting>
  <conditionalFormatting sqref="P176:P185">
    <cfRule type="cellIs" dxfId="13" priority="558" stopIfTrue="1" operator="greaterThan">
      <formula>0</formula>
    </cfRule>
  </conditionalFormatting>
  <conditionalFormatting sqref="P176:P185">
    <cfRule type="cellIs" dxfId="14" priority="559" stopIfTrue="1" operator="greaterThan">
      <formula>0</formula>
    </cfRule>
  </conditionalFormatting>
  <conditionalFormatting sqref="P187:P192 P194:P197">
    <cfRule type="cellIs" dxfId="13" priority="560" stopIfTrue="1" operator="greaterThan">
      <formula>0</formula>
    </cfRule>
  </conditionalFormatting>
  <conditionalFormatting sqref="P187:P192 P194:P197">
    <cfRule type="cellIs" dxfId="14" priority="561" stopIfTrue="1" operator="greaterThan">
      <formula>0</formula>
    </cfRule>
  </conditionalFormatting>
  <conditionalFormatting sqref="P199:P206">
    <cfRule type="cellIs" dxfId="13" priority="562" stopIfTrue="1" operator="greaterThan">
      <formula>0</formula>
    </cfRule>
  </conditionalFormatting>
  <conditionalFormatting sqref="P199:P206">
    <cfRule type="cellIs" dxfId="14" priority="563" stopIfTrue="1" operator="greaterThan">
      <formula>0</formula>
    </cfRule>
  </conditionalFormatting>
  <conditionalFormatting sqref="P215:P222">
    <cfRule type="cellIs" dxfId="13" priority="564" stopIfTrue="1" operator="greaterThan">
      <formula>0</formula>
    </cfRule>
  </conditionalFormatting>
  <conditionalFormatting sqref="P215:P222">
    <cfRule type="cellIs" dxfId="14" priority="565" stopIfTrue="1" operator="greaterThan">
      <formula>0</formula>
    </cfRule>
  </conditionalFormatting>
  <conditionalFormatting sqref="P224:P227">
    <cfRule type="cellIs" dxfId="13" priority="566" stopIfTrue="1" operator="greaterThan">
      <formula>0</formula>
    </cfRule>
  </conditionalFormatting>
  <conditionalFormatting sqref="P224:P227">
    <cfRule type="cellIs" dxfId="14" priority="567" stopIfTrue="1" operator="greaterThan">
      <formula>0</formula>
    </cfRule>
  </conditionalFormatting>
  <conditionalFormatting sqref="P229:P235">
    <cfRule type="cellIs" dxfId="13" priority="568" stopIfTrue="1" operator="greaterThan">
      <formula>0</formula>
    </cfRule>
  </conditionalFormatting>
  <conditionalFormatting sqref="P229:P235">
    <cfRule type="cellIs" dxfId="14" priority="569" stopIfTrue="1" operator="greaterThan">
      <formula>0</formula>
    </cfRule>
  </conditionalFormatting>
  <conditionalFormatting sqref="P237:P242">
    <cfRule type="cellIs" dxfId="13" priority="570" stopIfTrue="1" operator="greaterThan">
      <formula>0</formula>
    </cfRule>
  </conditionalFormatting>
  <conditionalFormatting sqref="P237:P242">
    <cfRule type="cellIs" dxfId="14" priority="571" stopIfTrue="1" operator="greaterThan">
      <formula>0</formula>
    </cfRule>
  </conditionalFormatting>
  <conditionalFormatting sqref="P244:P255">
    <cfRule type="cellIs" dxfId="13" priority="572" stopIfTrue="1" operator="greaterThan">
      <formula>0</formula>
    </cfRule>
  </conditionalFormatting>
  <conditionalFormatting sqref="P244:P255">
    <cfRule type="cellIs" dxfId="14" priority="573" stopIfTrue="1" operator="greaterThan">
      <formula>0</formula>
    </cfRule>
  </conditionalFormatting>
  <conditionalFormatting sqref="Q5">
    <cfRule type="cellIs" dxfId="16" priority="574" stopIfTrue="1" operator="greaterThan">
      <formula>0</formula>
    </cfRule>
  </conditionalFormatting>
  <conditionalFormatting sqref="Q5">
    <cfRule type="cellIs" dxfId="17" priority="575" stopIfTrue="1" operator="greaterThan">
      <formula>0</formula>
    </cfRule>
  </conditionalFormatting>
  <conditionalFormatting sqref="Q7:Q10 Q90:Q120 Q208:Q213">
    <cfRule type="cellIs" dxfId="15" priority="576" stopIfTrue="1" operator="greaterThan">
      <formula>0</formula>
    </cfRule>
  </conditionalFormatting>
  <conditionalFormatting sqref="Q7:Q10 Q90:Q120 Q208:Q213">
    <cfRule type="cellIs" dxfId="16" priority="577" stopIfTrue="1" operator="greaterThan">
      <formula>0</formula>
    </cfRule>
  </conditionalFormatting>
  <conditionalFormatting sqref="Q7:Q10 Q90:Q120 Q208:Q213">
    <cfRule type="cellIs" dxfId="17" priority="578" stopIfTrue="1" operator="greaterThan">
      <formula>0</formula>
    </cfRule>
  </conditionalFormatting>
  <conditionalFormatting sqref="Q12:Q39">
    <cfRule type="cellIs" dxfId="15" priority="579" stopIfTrue="1" operator="greaterThan">
      <formula>0</formula>
    </cfRule>
  </conditionalFormatting>
  <conditionalFormatting sqref="Q12:Q39">
    <cfRule type="cellIs" dxfId="16" priority="580" stopIfTrue="1" operator="greaterThan">
      <formula>0</formula>
    </cfRule>
  </conditionalFormatting>
  <conditionalFormatting sqref="Q12:Q39">
    <cfRule type="cellIs" dxfId="17" priority="581" stopIfTrue="1" operator="greaterThan">
      <formula>0</formula>
    </cfRule>
  </conditionalFormatting>
  <conditionalFormatting sqref="Q41:Q48">
    <cfRule type="cellIs" dxfId="15" priority="582" stopIfTrue="1" operator="greaterThan">
      <formula>0</formula>
    </cfRule>
  </conditionalFormatting>
  <conditionalFormatting sqref="Q41:Q48">
    <cfRule type="cellIs" dxfId="16" priority="583" stopIfTrue="1" operator="greaterThan">
      <formula>0</formula>
    </cfRule>
  </conditionalFormatting>
  <conditionalFormatting sqref="Q41:Q48">
    <cfRule type="cellIs" dxfId="17" priority="584" stopIfTrue="1" operator="greaterThan">
      <formula>0</formula>
    </cfRule>
  </conditionalFormatting>
  <conditionalFormatting sqref="Q50:Q54">
    <cfRule type="cellIs" dxfId="15" priority="585" stopIfTrue="1" operator="greaterThan">
      <formula>0</formula>
    </cfRule>
  </conditionalFormatting>
  <conditionalFormatting sqref="Q50:Q54">
    <cfRule type="cellIs" dxfId="16" priority="586" stopIfTrue="1" operator="greaterThan">
      <formula>0</formula>
    </cfRule>
  </conditionalFormatting>
  <conditionalFormatting sqref="Q50:Q54">
    <cfRule type="cellIs" dxfId="17" priority="587" stopIfTrue="1" operator="greaterThan">
      <formula>0</formula>
    </cfRule>
  </conditionalFormatting>
  <conditionalFormatting sqref="Q56:Q61">
    <cfRule type="cellIs" dxfId="15" priority="588" stopIfTrue="1" operator="greaterThan">
      <formula>0</formula>
    </cfRule>
  </conditionalFormatting>
  <conditionalFormatting sqref="Q56:Q61">
    <cfRule type="cellIs" dxfId="16" priority="589" stopIfTrue="1" operator="greaterThan">
      <formula>0</formula>
    </cfRule>
  </conditionalFormatting>
  <conditionalFormatting sqref="Q56:Q61">
    <cfRule type="cellIs" dxfId="17" priority="590" stopIfTrue="1" operator="greaterThan">
      <formula>0</formula>
    </cfRule>
  </conditionalFormatting>
  <conditionalFormatting sqref="Q63:Q80">
    <cfRule type="cellIs" dxfId="15" priority="591" stopIfTrue="1" operator="greaterThan">
      <formula>0</formula>
    </cfRule>
  </conditionalFormatting>
  <conditionalFormatting sqref="Q63:Q80">
    <cfRule type="cellIs" dxfId="16" priority="592" stopIfTrue="1" operator="greaterThan">
      <formula>0</formula>
    </cfRule>
  </conditionalFormatting>
  <conditionalFormatting sqref="Q63:Q80">
    <cfRule type="cellIs" dxfId="17" priority="593" stopIfTrue="1" operator="greaterThan">
      <formula>0</formula>
    </cfRule>
  </conditionalFormatting>
  <conditionalFormatting sqref="Q82:Q88">
    <cfRule type="cellIs" dxfId="15" priority="594" stopIfTrue="1" operator="greaterThan">
      <formula>0</formula>
    </cfRule>
  </conditionalFormatting>
  <conditionalFormatting sqref="Q82:Q88">
    <cfRule type="cellIs" dxfId="16" priority="595" stopIfTrue="1" operator="greaterThan">
      <formula>0</formula>
    </cfRule>
  </conditionalFormatting>
  <conditionalFormatting sqref="Q82:Q88">
    <cfRule type="cellIs" dxfId="17" priority="596" stopIfTrue="1" operator="greaterThan">
      <formula>0</formula>
    </cfRule>
  </conditionalFormatting>
  <conditionalFormatting sqref="Q122:Q127">
    <cfRule type="cellIs" dxfId="15" priority="597" stopIfTrue="1" operator="greaterThan">
      <formula>0</formula>
    </cfRule>
  </conditionalFormatting>
  <conditionalFormatting sqref="Q122:Q127">
    <cfRule type="cellIs" dxfId="16" priority="598" stopIfTrue="1" operator="greaterThan">
      <formula>0</formula>
    </cfRule>
  </conditionalFormatting>
  <conditionalFormatting sqref="Q122:Q127">
    <cfRule type="cellIs" dxfId="17" priority="599" stopIfTrue="1" operator="greaterThan">
      <formula>0</formula>
    </cfRule>
  </conditionalFormatting>
  <conditionalFormatting sqref="Q129:Q132">
    <cfRule type="cellIs" dxfId="15" priority="600" stopIfTrue="1" operator="greaterThan">
      <formula>0</formula>
    </cfRule>
  </conditionalFormatting>
  <conditionalFormatting sqref="Q129:Q132">
    <cfRule type="cellIs" dxfId="16" priority="601" stopIfTrue="1" operator="greaterThan">
      <formula>0</formula>
    </cfRule>
  </conditionalFormatting>
  <conditionalFormatting sqref="Q129:Q132">
    <cfRule type="cellIs" dxfId="17" priority="602" stopIfTrue="1" operator="greaterThan">
      <formula>0</formula>
    </cfRule>
  </conditionalFormatting>
  <conditionalFormatting sqref="Q134:Q141">
    <cfRule type="cellIs" dxfId="15" priority="603" stopIfTrue="1" operator="greaterThan">
      <formula>0</formula>
    </cfRule>
  </conditionalFormatting>
  <conditionalFormatting sqref="Q134:Q141">
    <cfRule type="cellIs" dxfId="16" priority="604" stopIfTrue="1" operator="greaterThan">
      <formula>0</formula>
    </cfRule>
  </conditionalFormatting>
  <conditionalFormatting sqref="Q134:Q141">
    <cfRule type="cellIs" dxfId="17" priority="605" stopIfTrue="1" operator="greaterThan">
      <formula>0</formula>
    </cfRule>
  </conditionalFormatting>
  <conditionalFormatting sqref="Q143:Q146">
    <cfRule type="cellIs" dxfId="15" priority="606" stopIfTrue="1" operator="greaterThan">
      <formula>0</formula>
    </cfRule>
  </conditionalFormatting>
  <conditionalFormatting sqref="Q143:Q146">
    <cfRule type="cellIs" dxfId="16" priority="607" stopIfTrue="1" operator="greaterThan">
      <formula>0</formula>
    </cfRule>
  </conditionalFormatting>
  <conditionalFormatting sqref="Q143:Q146">
    <cfRule type="cellIs" dxfId="17" priority="608" stopIfTrue="1" operator="greaterThan">
      <formula>0</formula>
    </cfRule>
  </conditionalFormatting>
  <conditionalFormatting sqref="Q148:Q153">
    <cfRule type="cellIs" dxfId="15" priority="609" stopIfTrue="1" operator="greaterThan">
      <formula>0</formula>
    </cfRule>
  </conditionalFormatting>
  <conditionalFormatting sqref="Q148:Q153">
    <cfRule type="cellIs" dxfId="16" priority="610" stopIfTrue="1" operator="greaterThan">
      <formula>0</formula>
    </cfRule>
  </conditionalFormatting>
  <conditionalFormatting sqref="Q148:Q153">
    <cfRule type="cellIs" dxfId="17" priority="611" stopIfTrue="1" operator="greaterThan">
      <formula>0</formula>
    </cfRule>
  </conditionalFormatting>
  <conditionalFormatting sqref="Q155:Q158">
    <cfRule type="cellIs" dxfId="15" priority="612" stopIfTrue="1" operator="greaterThan">
      <formula>0</formula>
    </cfRule>
  </conditionalFormatting>
  <conditionalFormatting sqref="Q155:Q158">
    <cfRule type="cellIs" dxfId="16" priority="613" stopIfTrue="1" operator="greaterThan">
      <formula>0</formula>
    </cfRule>
  </conditionalFormatting>
  <conditionalFormatting sqref="Q155:Q158">
    <cfRule type="cellIs" dxfId="17" priority="614" stopIfTrue="1" operator="greaterThan">
      <formula>0</formula>
    </cfRule>
  </conditionalFormatting>
  <conditionalFormatting sqref="Q160:Q165">
    <cfRule type="cellIs" dxfId="15" priority="615" stopIfTrue="1" operator="greaterThan">
      <formula>0</formula>
    </cfRule>
  </conditionalFormatting>
  <conditionalFormatting sqref="Q160:Q165">
    <cfRule type="cellIs" dxfId="16" priority="616" stopIfTrue="1" operator="greaterThan">
      <formula>0</formula>
    </cfRule>
  </conditionalFormatting>
  <conditionalFormatting sqref="Q160:Q165">
    <cfRule type="cellIs" dxfId="17" priority="617" stopIfTrue="1" operator="greaterThan">
      <formula>0</formula>
    </cfRule>
  </conditionalFormatting>
  <conditionalFormatting sqref="Q167:Q174">
    <cfRule type="cellIs" dxfId="15" priority="618" stopIfTrue="1" operator="greaterThan">
      <formula>0</formula>
    </cfRule>
  </conditionalFormatting>
  <conditionalFormatting sqref="Q167:Q174">
    <cfRule type="cellIs" dxfId="16" priority="619" stopIfTrue="1" operator="greaterThan">
      <formula>0</formula>
    </cfRule>
  </conditionalFormatting>
  <conditionalFormatting sqref="Q167:Q174">
    <cfRule type="cellIs" dxfId="17" priority="620" stopIfTrue="1" operator="greaterThan">
      <formula>0</formula>
    </cfRule>
  </conditionalFormatting>
  <conditionalFormatting sqref="Q176:Q185">
    <cfRule type="cellIs" dxfId="15" priority="621" stopIfTrue="1" operator="greaterThan">
      <formula>0</formula>
    </cfRule>
  </conditionalFormatting>
  <conditionalFormatting sqref="Q176:Q185">
    <cfRule type="cellIs" dxfId="16" priority="622" stopIfTrue="1" operator="greaterThan">
      <formula>0</formula>
    </cfRule>
  </conditionalFormatting>
  <conditionalFormatting sqref="Q176:Q185">
    <cfRule type="cellIs" dxfId="17" priority="623" stopIfTrue="1" operator="greaterThan">
      <formula>0</formula>
    </cfRule>
  </conditionalFormatting>
  <conditionalFormatting sqref="Q187:Q192 Q194:Q197">
    <cfRule type="cellIs" dxfId="15" priority="624" stopIfTrue="1" operator="greaterThan">
      <formula>0</formula>
    </cfRule>
  </conditionalFormatting>
  <conditionalFormatting sqref="Q187:Q192 Q194:Q197">
    <cfRule type="cellIs" dxfId="16" priority="625" stopIfTrue="1" operator="greaterThan">
      <formula>0</formula>
    </cfRule>
  </conditionalFormatting>
  <conditionalFormatting sqref="Q187:Q192 Q194:Q197">
    <cfRule type="cellIs" dxfId="17" priority="626" stopIfTrue="1" operator="greaterThan">
      <formula>0</formula>
    </cfRule>
  </conditionalFormatting>
  <conditionalFormatting sqref="Q199:Q206">
    <cfRule type="cellIs" dxfId="15" priority="627" stopIfTrue="1" operator="greaterThan">
      <formula>0</formula>
    </cfRule>
  </conditionalFormatting>
  <conditionalFormatting sqref="Q199:Q206">
    <cfRule type="cellIs" dxfId="16" priority="628" stopIfTrue="1" operator="greaterThan">
      <formula>0</formula>
    </cfRule>
  </conditionalFormatting>
  <conditionalFormatting sqref="Q199:Q206">
    <cfRule type="cellIs" dxfId="17" priority="629" stopIfTrue="1" operator="greaterThan">
      <formula>0</formula>
    </cfRule>
  </conditionalFormatting>
  <conditionalFormatting sqref="Q215:Q222">
    <cfRule type="cellIs" dxfId="15" priority="630" stopIfTrue="1" operator="greaterThan">
      <formula>0</formula>
    </cfRule>
  </conditionalFormatting>
  <conditionalFormatting sqref="Q215:Q222">
    <cfRule type="cellIs" dxfId="16" priority="631" stopIfTrue="1" operator="greaterThan">
      <formula>0</formula>
    </cfRule>
  </conditionalFormatting>
  <conditionalFormatting sqref="Q215:Q222">
    <cfRule type="cellIs" dxfId="17" priority="632" stopIfTrue="1" operator="greaterThan">
      <formula>0</formula>
    </cfRule>
  </conditionalFormatting>
  <conditionalFormatting sqref="Q224:Q227">
    <cfRule type="cellIs" dxfId="15" priority="633" stopIfTrue="1" operator="greaterThan">
      <formula>0</formula>
    </cfRule>
  </conditionalFormatting>
  <conditionalFormatting sqref="Q224:Q227">
    <cfRule type="cellIs" dxfId="16" priority="634" stopIfTrue="1" operator="greaterThan">
      <formula>0</formula>
    </cfRule>
  </conditionalFormatting>
  <conditionalFormatting sqref="Q224:Q227">
    <cfRule type="cellIs" dxfId="17" priority="635" stopIfTrue="1" operator="greaterThan">
      <formula>0</formula>
    </cfRule>
  </conditionalFormatting>
  <conditionalFormatting sqref="Q229:Q235">
    <cfRule type="cellIs" dxfId="15" priority="636" stopIfTrue="1" operator="greaterThan">
      <formula>0</formula>
    </cfRule>
  </conditionalFormatting>
  <conditionalFormatting sqref="Q229:Q235">
    <cfRule type="cellIs" dxfId="16" priority="637" stopIfTrue="1" operator="greaterThan">
      <formula>0</formula>
    </cfRule>
  </conditionalFormatting>
  <conditionalFormatting sqref="Q229:Q235">
    <cfRule type="cellIs" dxfId="17" priority="638" stopIfTrue="1" operator="greaterThan">
      <formula>0</formula>
    </cfRule>
  </conditionalFormatting>
  <conditionalFormatting sqref="Q237:Q242">
    <cfRule type="cellIs" dxfId="15" priority="639" stopIfTrue="1" operator="greaterThan">
      <formula>0</formula>
    </cfRule>
  </conditionalFormatting>
  <conditionalFormatting sqref="Q237:Q242">
    <cfRule type="cellIs" dxfId="16" priority="640" stopIfTrue="1" operator="greaterThan">
      <formula>0</formula>
    </cfRule>
  </conditionalFormatting>
  <conditionalFormatting sqref="Q237:Q242">
    <cfRule type="cellIs" dxfId="17" priority="641" stopIfTrue="1" operator="greaterThan">
      <formula>0</formula>
    </cfRule>
  </conditionalFormatting>
  <conditionalFormatting sqref="Q244:Q255">
    <cfRule type="cellIs" dxfId="15" priority="642" stopIfTrue="1" operator="greaterThan">
      <formula>0</formula>
    </cfRule>
  </conditionalFormatting>
  <conditionalFormatting sqref="Q244:Q255">
    <cfRule type="cellIs" dxfId="16" priority="643" stopIfTrue="1" operator="greaterThan">
      <formula>0</formula>
    </cfRule>
  </conditionalFormatting>
  <conditionalFormatting sqref="Q244:Q255">
    <cfRule type="cellIs" dxfId="17" priority="644" stopIfTrue="1" operator="greaterThan">
      <formula>0</formula>
    </cfRule>
  </conditionalFormatting>
  <conditionalFormatting sqref="R5 R90:R120 R187:R191 R208:R213">
    <cfRule type="cellIs" dxfId="18" priority="645" stopIfTrue="1" operator="greaterThan">
      <formula>0</formula>
    </cfRule>
  </conditionalFormatting>
  <conditionalFormatting sqref="R5 R90:R120 R187:R191 R208:R213">
    <cfRule type="cellIs" dxfId="19" priority="646" stopIfTrue="1" operator="greaterThan">
      <formula>0</formula>
    </cfRule>
  </conditionalFormatting>
  <conditionalFormatting sqref="R5 R90:R120 R208:R213">
    <cfRule type="cellIs" dxfId="18" priority="647" stopIfTrue="1" operator="greaterThan">
      <formula>0</formula>
    </cfRule>
  </conditionalFormatting>
  <conditionalFormatting sqref="R7:R10">
    <cfRule type="cellIs" dxfId="18" priority="648" stopIfTrue="1" operator="greaterThan">
      <formula>0</formula>
    </cfRule>
  </conditionalFormatting>
  <conditionalFormatting sqref="R7:R10">
    <cfRule type="cellIs" dxfId="19" priority="649" stopIfTrue="1" operator="greaterThan">
      <formula>0</formula>
    </cfRule>
  </conditionalFormatting>
  <conditionalFormatting sqref="R7:R10">
    <cfRule type="cellIs" dxfId="18" priority="650" stopIfTrue="1" operator="greaterThan">
      <formula>0</formula>
    </cfRule>
  </conditionalFormatting>
  <conditionalFormatting sqref="R12:R39">
    <cfRule type="cellIs" dxfId="18" priority="651" stopIfTrue="1" operator="greaterThan">
      <formula>0</formula>
    </cfRule>
  </conditionalFormatting>
  <conditionalFormatting sqref="R12:R39">
    <cfRule type="cellIs" dxfId="19" priority="652" stopIfTrue="1" operator="greaterThan">
      <formula>0</formula>
    </cfRule>
  </conditionalFormatting>
  <conditionalFormatting sqref="R12:R39">
    <cfRule type="cellIs" dxfId="18" priority="653" stopIfTrue="1" operator="greaterThan">
      <formula>0</formula>
    </cfRule>
  </conditionalFormatting>
  <conditionalFormatting sqref="R41:R48">
    <cfRule type="cellIs" dxfId="18" priority="654" stopIfTrue="1" operator="greaterThan">
      <formula>0</formula>
    </cfRule>
  </conditionalFormatting>
  <conditionalFormatting sqref="R41:R48">
    <cfRule type="cellIs" dxfId="19" priority="655" stopIfTrue="1" operator="greaterThan">
      <formula>0</formula>
    </cfRule>
  </conditionalFormatting>
  <conditionalFormatting sqref="R41:R48">
    <cfRule type="cellIs" dxfId="18" priority="656" stopIfTrue="1" operator="greaterThan">
      <formula>0</formula>
    </cfRule>
  </conditionalFormatting>
  <conditionalFormatting sqref="R50:R54">
    <cfRule type="cellIs" dxfId="18" priority="657" stopIfTrue="1" operator="greaterThan">
      <formula>0</formula>
    </cfRule>
  </conditionalFormatting>
  <conditionalFormatting sqref="R50:R54">
    <cfRule type="cellIs" dxfId="19" priority="658" stopIfTrue="1" operator="greaterThan">
      <formula>0</formula>
    </cfRule>
  </conditionalFormatting>
  <conditionalFormatting sqref="R50:R54">
    <cfRule type="cellIs" dxfId="18" priority="659" stopIfTrue="1" operator="greaterThan">
      <formula>0</formula>
    </cfRule>
  </conditionalFormatting>
  <conditionalFormatting sqref="R56:R61">
    <cfRule type="cellIs" dxfId="18" priority="660" stopIfTrue="1" operator="greaterThan">
      <formula>0</formula>
    </cfRule>
  </conditionalFormatting>
  <conditionalFormatting sqref="R56:R61">
    <cfRule type="cellIs" dxfId="19" priority="661" stopIfTrue="1" operator="greaterThan">
      <formula>0</formula>
    </cfRule>
  </conditionalFormatting>
  <conditionalFormatting sqref="R56:R61">
    <cfRule type="cellIs" dxfId="18" priority="662" stopIfTrue="1" operator="greaterThan">
      <formula>0</formula>
    </cfRule>
  </conditionalFormatting>
  <conditionalFormatting sqref="R63:R80">
    <cfRule type="cellIs" dxfId="18" priority="663" stopIfTrue="1" operator="greaterThan">
      <formula>0</formula>
    </cfRule>
  </conditionalFormatting>
  <conditionalFormatting sqref="R63:R80">
    <cfRule type="cellIs" dxfId="19" priority="664" stopIfTrue="1" operator="greaterThan">
      <formula>0</formula>
    </cfRule>
  </conditionalFormatting>
  <conditionalFormatting sqref="R63:R80">
    <cfRule type="cellIs" dxfId="18" priority="665" stopIfTrue="1" operator="greaterThan">
      <formula>0</formula>
    </cfRule>
  </conditionalFormatting>
  <conditionalFormatting sqref="R82:R88">
    <cfRule type="cellIs" dxfId="18" priority="666" stopIfTrue="1" operator="greaterThan">
      <formula>0</formula>
    </cfRule>
  </conditionalFormatting>
  <conditionalFormatting sqref="R82:R88">
    <cfRule type="cellIs" dxfId="19" priority="667" stopIfTrue="1" operator="greaterThan">
      <formula>0</formula>
    </cfRule>
  </conditionalFormatting>
  <conditionalFormatting sqref="R82:R88">
    <cfRule type="cellIs" dxfId="18" priority="668" stopIfTrue="1" operator="greaterThan">
      <formula>0</formula>
    </cfRule>
  </conditionalFormatting>
  <conditionalFormatting sqref="R122:R127 R129 R131">
    <cfRule type="cellIs" dxfId="18" priority="669" stopIfTrue="1" operator="greaterThan">
      <formula>0</formula>
    </cfRule>
  </conditionalFormatting>
  <conditionalFormatting sqref="R122:R127 R129 R131">
    <cfRule type="cellIs" dxfId="19" priority="670" stopIfTrue="1" operator="greaterThan">
      <formula>0</formula>
    </cfRule>
  </conditionalFormatting>
  <conditionalFormatting sqref="R122:R127">
    <cfRule type="cellIs" dxfId="18" priority="671" stopIfTrue="1" operator="greaterThan">
      <formula>0</formula>
    </cfRule>
  </conditionalFormatting>
  <conditionalFormatting sqref="R129:R130">
    <cfRule type="cellIs" dxfId="18" priority="672" stopIfTrue="1" operator="greaterThan">
      <formula>0</formula>
    </cfRule>
  </conditionalFormatting>
  <conditionalFormatting sqref="R130">
    <cfRule type="cellIs" dxfId="18" priority="673" stopIfTrue="1" operator="greaterThan">
      <formula>0</formula>
    </cfRule>
  </conditionalFormatting>
  <conditionalFormatting sqref="R130">
    <cfRule type="cellIs" dxfId="19" priority="674" stopIfTrue="1" operator="greaterThan">
      <formula>0</formula>
    </cfRule>
  </conditionalFormatting>
  <conditionalFormatting sqref="R131:R132">
    <cfRule type="cellIs" dxfId="18" priority="675" stopIfTrue="1" operator="greaterThan">
      <formula>0</formula>
    </cfRule>
  </conditionalFormatting>
  <conditionalFormatting sqref="R132">
    <cfRule type="cellIs" dxfId="18" priority="676" stopIfTrue="1" operator="greaterThan">
      <formula>0</formula>
    </cfRule>
  </conditionalFormatting>
  <conditionalFormatting sqref="R132">
    <cfRule type="cellIs" dxfId="19" priority="677" stopIfTrue="1" operator="greaterThan">
      <formula>0</formula>
    </cfRule>
  </conditionalFormatting>
  <conditionalFormatting sqref="R134:R141">
    <cfRule type="cellIs" dxfId="18" priority="678" stopIfTrue="1" operator="greaterThan">
      <formula>0</formula>
    </cfRule>
  </conditionalFormatting>
  <conditionalFormatting sqref="R134:R141">
    <cfRule type="cellIs" dxfId="19" priority="679" stopIfTrue="1" operator="greaterThan">
      <formula>0</formula>
    </cfRule>
  </conditionalFormatting>
  <conditionalFormatting sqref="R134:R141">
    <cfRule type="cellIs" dxfId="18" priority="680" stopIfTrue="1" operator="greaterThan">
      <formula>0</formula>
    </cfRule>
  </conditionalFormatting>
  <conditionalFormatting sqref="R143:R146">
    <cfRule type="cellIs" dxfId="18" priority="681" stopIfTrue="1" operator="greaterThan">
      <formula>0</formula>
    </cfRule>
  </conditionalFormatting>
  <conditionalFormatting sqref="R143:R146">
    <cfRule type="cellIs" dxfId="19" priority="682" stopIfTrue="1" operator="greaterThan">
      <formula>0</formula>
    </cfRule>
  </conditionalFormatting>
  <conditionalFormatting sqref="R143:R146">
    <cfRule type="cellIs" dxfId="18" priority="683" stopIfTrue="1" operator="greaterThan">
      <formula>0</formula>
    </cfRule>
  </conditionalFormatting>
  <conditionalFormatting sqref="R148:R153">
    <cfRule type="cellIs" dxfId="18" priority="684" stopIfTrue="1" operator="greaterThan">
      <formula>0</formula>
    </cfRule>
  </conditionalFormatting>
  <conditionalFormatting sqref="R148:R153">
    <cfRule type="cellIs" dxfId="19" priority="685" stopIfTrue="1" operator="greaterThan">
      <formula>0</formula>
    </cfRule>
  </conditionalFormatting>
  <conditionalFormatting sqref="R148:R153">
    <cfRule type="cellIs" dxfId="18" priority="686" stopIfTrue="1" operator="greaterThan">
      <formula>0</formula>
    </cfRule>
  </conditionalFormatting>
  <conditionalFormatting sqref="R155:R158">
    <cfRule type="cellIs" dxfId="18" priority="687" stopIfTrue="1" operator="greaterThan">
      <formula>0</formula>
    </cfRule>
  </conditionalFormatting>
  <conditionalFormatting sqref="R155:R158">
    <cfRule type="cellIs" dxfId="19" priority="688" stopIfTrue="1" operator="greaterThan">
      <formula>0</formula>
    </cfRule>
  </conditionalFormatting>
  <conditionalFormatting sqref="R155:R158">
    <cfRule type="cellIs" dxfId="18" priority="689" stopIfTrue="1" operator="greaterThan">
      <formula>0</formula>
    </cfRule>
  </conditionalFormatting>
  <conditionalFormatting sqref="R159 Z159">
    <cfRule type="cellIs" dxfId="2" priority="690" stopIfTrue="1" operator="greaterThan">
      <formula>0</formula>
    </cfRule>
  </conditionalFormatting>
  <conditionalFormatting sqref="R160:R165">
    <cfRule type="cellIs" dxfId="18" priority="691" stopIfTrue="1" operator="greaterThan">
      <formula>0</formula>
    </cfRule>
  </conditionalFormatting>
  <conditionalFormatting sqref="R160:R165">
    <cfRule type="cellIs" dxfId="19" priority="692" stopIfTrue="1" operator="greaterThan">
      <formula>0</formula>
    </cfRule>
  </conditionalFormatting>
  <conditionalFormatting sqref="R160:R165">
    <cfRule type="cellIs" dxfId="18" priority="693" stopIfTrue="1" operator="greaterThan">
      <formula>0</formula>
    </cfRule>
  </conditionalFormatting>
  <conditionalFormatting sqref="R167:R174">
    <cfRule type="cellIs" dxfId="18" priority="694" stopIfTrue="1" operator="greaterThan">
      <formula>0</formula>
    </cfRule>
  </conditionalFormatting>
  <conditionalFormatting sqref="R167:R174">
    <cfRule type="cellIs" dxfId="19" priority="695" stopIfTrue="1" operator="greaterThan">
      <formula>0</formula>
    </cfRule>
  </conditionalFormatting>
  <conditionalFormatting sqref="R167:R174">
    <cfRule type="cellIs" dxfId="18" priority="696" stopIfTrue="1" operator="greaterThan">
      <formula>0</formula>
    </cfRule>
  </conditionalFormatting>
  <conditionalFormatting sqref="R176:R185">
    <cfRule type="cellIs" dxfId="18" priority="697" stopIfTrue="1" operator="greaterThan">
      <formula>0</formula>
    </cfRule>
  </conditionalFormatting>
  <conditionalFormatting sqref="R176:R185">
    <cfRule type="cellIs" dxfId="19" priority="698" stopIfTrue="1" operator="greaterThan">
      <formula>0</formula>
    </cfRule>
  </conditionalFormatting>
  <conditionalFormatting sqref="R176:R185">
    <cfRule type="cellIs" dxfId="18" priority="699" stopIfTrue="1" operator="greaterThan">
      <formula>0</formula>
    </cfRule>
  </conditionalFormatting>
  <conditionalFormatting sqref="R187:R192">
    <cfRule type="cellIs" dxfId="18" priority="700" stopIfTrue="1" operator="greaterThan">
      <formula>0</formula>
    </cfRule>
  </conditionalFormatting>
  <conditionalFormatting sqref="R192">
    <cfRule type="cellIs" dxfId="18" priority="701" stopIfTrue="1" operator="greaterThan">
      <formula>0</formula>
    </cfRule>
  </conditionalFormatting>
  <conditionalFormatting sqref="R192">
    <cfRule type="cellIs" dxfId="19" priority="702" stopIfTrue="1" operator="greaterThan">
      <formula>0</formula>
    </cfRule>
  </conditionalFormatting>
  <conditionalFormatting sqref="R194:R197">
    <cfRule type="cellIs" dxfId="19" priority="703" stopIfTrue="1" operator="greaterThan">
      <formula>0</formula>
    </cfRule>
  </conditionalFormatting>
  <conditionalFormatting sqref="R194:R197">
    <cfRule type="cellIs" dxfId="18" priority="704" stopIfTrue="1" operator="greaterThan">
      <formula>0</formula>
    </cfRule>
  </conditionalFormatting>
  <conditionalFormatting sqref="R199:R206">
    <cfRule type="cellIs" dxfId="18" priority="705" stopIfTrue="1" operator="greaterThan">
      <formula>0</formula>
    </cfRule>
  </conditionalFormatting>
  <conditionalFormatting sqref="R199:R206">
    <cfRule type="cellIs" dxfId="19" priority="706" stopIfTrue="1" operator="greaterThan">
      <formula>0</formula>
    </cfRule>
  </conditionalFormatting>
  <conditionalFormatting sqref="R199:R206">
    <cfRule type="cellIs" dxfId="18" priority="707" stopIfTrue="1" operator="greaterThan">
      <formula>0</formula>
    </cfRule>
  </conditionalFormatting>
  <conditionalFormatting sqref="R215:R222">
    <cfRule type="cellIs" dxfId="18" priority="708" stopIfTrue="1" operator="greaterThan">
      <formula>0</formula>
    </cfRule>
  </conditionalFormatting>
  <conditionalFormatting sqref="R215:R222">
    <cfRule type="cellIs" dxfId="19" priority="709" stopIfTrue="1" operator="greaterThan">
      <formula>0</formula>
    </cfRule>
  </conditionalFormatting>
  <conditionalFormatting sqref="R215:R222">
    <cfRule type="cellIs" dxfId="18" priority="710" stopIfTrue="1" operator="greaterThan">
      <formula>0</formula>
    </cfRule>
  </conditionalFormatting>
  <conditionalFormatting sqref="R224:R227">
    <cfRule type="cellIs" dxfId="18" priority="711" stopIfTrue="1" operator="greaterThan">
      <formula>0</formula>
    </cfRule>
  </conditionalFormatting>
  <conditionalFormatting sqref="R224:R227">
    <cfRule type="cellIs" dxfId="19" priority="712" stopIfTrue="1" operator="greaterThan">
      <formula>0</formula>
    </cfRule>
  </conditionalFormatting>
  <conditionalFormatting sqref="R224:R227">
    <cfRule type="cellIs" dxfId="18" priority="713" stopIfTrue="1" operator="greaterThan">
      <formula>0</formula>
    </cfRule>
  </conditionalFormatting>
  <conditionalFormatting sqref="R229:R234">
    <cfRule type="cellIs" dxfId="18" priority="714" stopIfTrue="1" operator="greaterThan">
      <formula>0</formula>
    </cfRule>
  </conditionalFormatting>
  <conditionalFormatting sqref="R229:R234">
    <cfRule type="cellIs" dxfId="19" priority="715" stopIfTrue="1" operator="greaterThan">
      <formula>0</formula>
    </cfRule>
  </conditionalFormatting>
  <conditionalFormatting sqref="R229:R235">
    <cfRule type="cellIs" dxfId="18" priority="716" stopIfTrue="1" operator="greaterThan">
      <formula>0</formula>
    </cfRule>
  </conditionalFormatting>
  <conditionalFormatting sqref="R235">
    <cfRule type="cellIs" dxfId="19" priority="717" stopIfTrue="1" operator="greaterThan">
      <formula>0</formula>
    </cfRule>
  </conditionalFormatting>
  <conditionalFormatting sqref="R235">
    <cfRule type="cellIs" dxfId="18" priority="718" stopIfTrue="1" operator="greaterThan">
      <formula>0</formula>
    </cfRule>
  </conditionalFormatting>
  <conditionalFormatting sqref="R237:R242">
    <cfRule type="cellIs" dxfId="18" priority="719" stopIfTrue="1" operator="greaterThan">
      <formula>0</formula>
    </cfRule>
  </conditionalFormatting>
  <conditionalFormatting sqref="R237:R242">
    <cfRule type="cellIs" dxfId="19" priority="720" stopIfTrue="1" operator="greaterThan">
      <formula>0</formula>
    </cfRule>
  </conditionalFormatting>
  <conditionalFormatting sqref="R237:R242">
    <cfRule type="cellIs" dxfId="18" priority="721" stopIfTrue="1" operator="greaterThan">
      <formula>0</formula>
    </cfRule>
  </conditionalFormatting>
  <conditionalFormatting sqref="R244:R255">
    <cfRule type="cellIs" dxfId="18" priority="722" stopIfTrue="1" operator="greaterThan">
      <formula>0</formula>
    </cfRule>
  </conditionalFormatting>
  <conditionalFormatting sqref="R244:R255">
    <cfRule type="cellIs" dxfId="19" priority="723" stopIfTrue="1" operator="greaterThan">
      <formula>0</formula>
    </cfRule>
  </conditionalFormatting>
  <conditionalFormatting sqref="R244:R255">
    <cfRule type="cellIs" dxfId="18" priority="724" stopIfTrue="1" operator="greaterThan">
      <formula>0</formula>
    </cfRule>
  </conditionalFormatting>
  <conditionalFormatting sqref="S5 S90:S120 S208:S213">
    <cfRule type="cellIs" dxfId="20" priority="725" stopIfTrue="1" operator="greaterThan">
      <formula>0</formula>
    </cfRule>
  </conditionalFormatting>
  <conditionalFormatting sqref="S5 S90:S120 S208:S213">
    <cfRule type="cellIs" dxfId="21" priority="726" stopIfTrue="1" operator="greaterThan">
      <formula>0</formula>
    </cfRule>
  </conditionalFormatting>
  <conditionalFormatting sqref="S7:S10">
    <cfRule type="cellIs" dxfId="20" priority="727" stopIfTrue="1" operator="greaterThan">
      <formula>0</formula>
    </cfRule>
  </conditionalFormatting>
  <conditionalFormatting sqref="S7:S10">
    <cfRule type="cellIs" dxfId="21" priority="728" stopIfTrue="1" operator="greaterThan">
      <formula>0</formula>
    </cfRule>
  </conditionalFormatting>
  <conditionalFormatting sqref="S12:S39">
    <cfRule type="cellIs" dxfId="20" priority="729" stopIfTrue="1" operator="greaterThan">
      <formula>0</formula>
    </cfRule>
  </conditionalFormatting>
  <conditionalFormatting sqref="S12:S39">
    <cfRule type="cellIs" dxfId="21" priority="730" stopIfTrue="1" operator="greaterThan">
      <formula>0</formula>
    </cfRule>
  </conditionalFormatting>
  <conditionalFormatting sqref="S41:S48">
    <cfRule type="cellIs" dxfId="20" priority="731" stopIfTrue="1" operator="greaterThan">
      <formula>0</formula>
    </cfRule>
  </conditionalFormatting>
  <conditionalFormatting sqref="S41:S48">
    <cfRule type="cellIs" dxfId="21" priority="732" stopIfTrue="1" operator="greaterThan">
      <formula>0</formula>
    </cfRule>
  </conditionalFormatting>
  <conditionalFormatting sqref="S50:S54">
    <cfRule type="cellIs" dxfId="20" priority="733" stopIfTrue="1" operator="greaterThan">
      <formula>0</formula>
    </cfRule>
  </conditionalFormatting>
  <conditionalFormatting sqref="S50:S54">
    <cfRule type="cellIs" dxfId="21" priority="734" stopIfTrue="1" operator="greaterThan">
      <formula>0</formula>
    </cfRule>
  </conditionalFormatting>
  <conditionalFormatting sqref="S56:S61">
    <cfRule type="cellIs" dxfId="20" priority="735" stopIfTrue="1" operator="greaterThan">
      <formula>0</formula>
    </cfRule>
  </conditionalFormatting>
  <conditionalFormatting sqref="S56:S61">
    <cfRule type="cellIs" dxfId="21" priority="736" stopIfTrue="1" operator="greaterThan">
      <formula>0</formula>
    </cfRule>
  </conditionalFormatting>
  <conditionalFormatting sqref="S63:S80">
    <cfRule type="cellIs" dxfId="20" priority="737" stopIfTrue="1" operator="greaterThan">
      <formula>0</formula>
    </cfRule>
  </conditionalFormatting>
  <conditionalFormatting sqref="S63:S80">
    <cfRule type="cellIs" dxfId="21" priority="738" stopIfTrue="1" operator="greaterThan">
      <formula>0</formula>
    </cfRule>
  </conditionalFormatting>
  <conditionalFormatting sqref="S82:S88">
    <cfRule type="cellIs" dxfId="20" priority="739" stopIfTrue="1" operator="greaterThan">
      <formula>0</formula>
    </cfRule>
  </conditionalFormatting>
  <conditionalFormatting sqref="S82:S88">
    <cfRule type="cellIs" dxfId="21" priority="740" stopIfTrue="1" operator="greaterThan">
      <formula>0</formula>
    </cfRule>
  </conditionalFormatting>
  <conditionalFormatting sqref="S122:S127">
    <cfRule type="cellIs" dxfId="20" priority="741" stopIfTrue="1" operator="greaterThan">
      <formula>0</formula>
    </cfRule>
  </conditionalFormatting>
  <conditionalFormatting sqref="S122:S127">
    <cfRule type="cellIs" dxfId="21" priority="742" stopIfTrue="1" operator="greaterThan">
      <formula>0</formula>
    </cfRule>
  </conditionalFormatting>
  <conditionalFormatting sqref="S129:S132">
    <cfRule type="cellIs" dxfId="20" priority="743" stopIfTrue="1" operator="greaterThan">
      <formula>0</formula>
    </cfRule>
  </conditionalFormatting>
  <conditionalFormatting sqref="S129:S132">
    <cfRule type="cellIs" dxfId="21" priority="744" stopIfTrue="1" operator="greaterThan">
      <formula>0</formula>
    </cfRule>
  </conditionalFormatting>
  <conditionalFormatting sqref="S134:S141">
    <cfRule type="cellIs" dxfId="20" priority="745" stopIfTrue="1" operator="greaterThan">
      <formula>0</formula>
    </cfRule>
  </conditionalFormatting>
  <conditionalFormatting sqref="S134:S141">
    <cfRule type="cellIs" dxfId="21" priority="746" stopIfTrue="1" operator="greaterThan">
      <formula>0</formula>
    </cfRule>
  </conditionalFormatting>
  <conditionalFormatting sqref="S143:S146">
    <cfRule type="cellIs" dxfId="20" priority="747" stopIfTrue="1" operator="greaterThan">
      <formula>0</formula>
    </cfRule>
  </conditionalFormatting>
  <conditionalFormatting sqref="S143:S146">
    <cfRule type="cellIs" dxfId="21" priority="748" stopIfTrue="1" operator="greaterThan">
      <formula>0</formula>
    </cfRule>
  </conditionalFormatting>
  <conditionalFormatting sqref="S148:S153">
    <cfRule type="cellIs" dxfId="20" priority="749" stopIfTrue="1" operator="greaterThan">
      <formula>0</formula>
    </cfRule>
  </conditionalFormatting>
  <conditionalFormatting sqref="S148:S153">
    <cfRule type="cellIs" dxfId="21" priority="750" stopIfTrue="1" operator="greaterThan">
      <formula>0</formula>
    </cfRule>
  </conditionalFormatting>
  <conditionalFormatting sqref="S155:S158">
    <cfRule type="cellIs" dxfId="20" priority="751" stopIfTrue="1" operator="greaterThan">
      <formula>0</formula>
    </cfRule>
  </conditionalFormatting>
  <conditionalFormatting sqref="S155:S158">
    <cfRule type="cellIs" dxfId="21" priority="752" stopIfTrue="1" operator="greaterThan">
      <formula>0</formula>
    </cfRule>
  </conditionalFormatting>
  <conditionalFormatting sqref="S159 AA159">
    <cfRule type="cellIs" dxfId="3" priority="753" stopIfTrue="1" operator="greaterThan">
      <formula>0</formula>
    </cfRule>
  </conditionalFormatting>
  <conditionalFormatting sqref="S159 AA159">
    <cfRule type="cellIs" dxfId="3" priority="754" stopIfTrue="1" operator="greaterThan">
      <formula>0</formula>
    </cfRule>
  </conditionalFormatting>
  <conditionalFormatting sqref="S160:S165">
    <cfRule type="cellIs" dxfId="20" priority="755" stopIfTrue="1" operator="greaterThan">
      <formula>0</formula>
    </cfRule>
  </conditionalFormatting>
  <conditionalFormatting sqref="S160:S165">
    <cfRule type="cellIs" dxfId="21" priority="756" stopIfTrue="1" operator="greaterThan">
      <formula>0</formula>
    </cfRule>
  </conditionalFormatting>
  <conditionalFormatting sqref="S167:S174">
    <cfRule type="cellIs" dxfId="20" priority="757" stopIfTrue="1" operator="greaterThan">
      <formula>0</formula>
    </cfRule>
  </conditionalFormatting>
  <conditionalFormatting sqref="S167:S174">
    <cfRule type="cellIs" dxfId="21" priority="758" stopIfTrue="1" operator="greaterThan">
      <formula>0</formula>
    </cfRule>
  </conditionalFormatting>
  <conditionalFormatting sqref="S176:S185">
    <cfRule type="cellIs" dxfId="20" priority="759" stopIfTrue="1" operator="greaterThan">
      <formula>0</formula>
    </cfRule>
  </conditionalFormatting>
  <conditionalFormatting sqref="S176:S185">
    <cfRule type="cellIs" dxfId="21" priority="760" stopIfTrue="1" operator="greaterThan">
      <formula>0</formula>
    </cfRule>
  </conditionalFormatting>
  <conditionalFormatting sqref="S187:S192 S194:S197">
    <cfRule type="cellIs" dxfId="20" priority="761" stopIfTrue="1" operator="greaterThan">
      <formula>0</formula>
    </cfRule>
  </conditionalFormatting>
  <conditionalFormatting sqref="S187:S192 S194:S197">
    <cfRule type="cellIs" dxfId="21" priority="762" stopIfTrue="1" operator="greaterThan">
      <formula>0</formula>
    </cfRule>
  </conditionalFormatting>
  <conditionalFormatting sqref="S199:S206">
    <cfRule type="cellIs" dxfId="20" priority="763" stopIfTrue="1" operator="greaterThan">
      <formula>0</formula>
    </cfRule>
  </conditionalFormatting>
  <conditionalFormatting sqref="S199:S206">
    <cfRule type="cellIs" dxfId="21" priority="764" stopIfTrue="1" operator="greaterThan">
      <formula>0</formula>
    </cfRule>
  </conditionalFormatting>
  <conditionalFormatting sqref="S215:S222">
    <cfRule type="cellIs" dxfId="20" priority="765" stopIfTrue="1" operator="greaterThan">
      <formula>0</formula>
    </cfRule>
  </conditionalFormatting>
  <conditionalFormatting sqref="S215:S222">
    <cfRule type="cellIs" dxfId="21" priority="766" stopIfTrue="1" operator="greaterThan">
      <formula>0</formula>
    </cfRule>
  </conditionalFormatting>
  <conditionalFormatting sqref="S224:S227">
    <cfRule type="cellIs" dxfId="20" priority="767" stopIfTrue="1" operator="greaterThan">
      <formula>0</formula>
    </cfRule>
  </conditionalFormatting>
  <conditionalFormatting sqref="S224:S227">
    <cfRule type="cellIs" dxfId="21" priority="768" stopIfTrue="1" operator="greaterThan">
      <formula>0</formula>
    </cfRule>
  </conditionalFormatting>
  <conditionalFormatting sqref="S229:S235">
    <cfRule type="cellIs" dxfId="20" priority="769" stopIfTrue="1" operator="greaterThan">
      <formula>0</formula>
    </cfRule>
  </conditionalFormatting>
  <conditionalFormatting sqref="S229:S235">
    <cfRule type="cellIs" dxfId="21" priority="770" stopIfTrue="1" operator="greaterThan">
      <formula>0</formula>
    </cfRule>
  </conditionalFormatting>
  <conditionalFormatting sqref="S237:S242">
    <cfRule type="cellIs" dxfId="20" priority="771" stopIfTrue="1" operator="greaterThan">
      <formula>0</formula>
    </cfRule>
  </conditionalFormatting>
  <conditionalFormatting sqref="S237:S242">
    <cfRule type="cellIs" dxfId="21" priority="772" stopIfTrue="1" operator="greaterThan">
      <formula>0</formula>
    </cfRule>
  </conditionalFormatting>
  <conditionalFormatting sqref="S244:S255">
    <cfRule type="cellIs" dxfId="20" priority="773" stopIfTrue="1" operator="greaterThan">
      <formula>0</formula>
    </cfRule>
  </conditionalFormatting>
  <conditionalFormatting sqref="S244:S255">
    <cfRule type="cellIs" dxfId="21" priority="774" stopIfTrue="1" operator="greaterThan">
      <formula>0</formula>
    </cfRule>
  </conditionalFormatting>
  <conditionalFormatting sqref="T5 T90:T120 T208:T213">
    <cfRule type="cellIs" dxfId="22" priority="775" stopIfTrue="1" operator="greaterThan">
      <formula>0</formula>
    </cfRule>
  </conditionalFormatting>
  <conditionalFormatting sqref="T5 T90:T120 T208:T213">
    <cfRule type="cellIs" dxfId="23" priority="776" stopIfTrue="1" operator="greaterThan">
      <formula>0</formula>
    </cfRule>
  </conditionalFormatting>
  <conditionalFormatting sqref="T5 T90:T120 T208:T213">
    <cfRule type="cellIs" dxfId="24" priority="777" stopIfTrue="1" operator="greaterThan">
      <formula>0</formula>
    </cfRule>
  </conditionalFormatting>
  <conditionalFormatting sqref="T5 T90:T120 T208:T213">
    <cfRule type="cellIs" dxfId="24" priority="778" stopIfTrue="1" operator="greaterThan">
      <formula>1</formula>
    </cfRule>
  </conditionalFormatting>
  <conditionalFormatting sqref="T7:T10">
    <cfRule type="cellIs" dxfId="22" priority="779" stopIfTrue="1" operator="greaterThan">
      <formula>0</formula>
    </cfRule>
  </conditionalFormatting>
  <conditionalFormatting sqref="T7:T10">
    <cfRule type="cellIs" dxfId="23" priority="780" stopIfTrue="1" operator="greaterThan">
      <formula>0</formula>
    </cfRule>
  </conditionalFormatting>
  <conditionalFormatting sqref="T7:T10">
    <cfRule type="cellIs" dxfId="24" priority="781" stopIfTrue="1" operator="greaterThan">
      <formula>0</formula>
    </cfRule>
  </conditionalFormatting>
  <conditionalFormatting sqref="T7:T10">
    <cfRule type="cellIs" dxfId="24" priority="782" stopIfTrue="1" operator="greaterThan">
      <formula>1</formula>
    </cfRule>
  </conditionalFormatting>
  <conditionalFormatting sqref="T12:T39">
    <cfRule type="cellIs" dxfId="22" priority="783" stopIfTrue="1" operator="greaterThan">
      <formula>0</formula>
    </cfRule>
  </conditionalFormatting>
  <conditionalFormatting sqref="T12:T39">
    <cfRule type="cellIs" dxfId="23" priority="784" stopIfTrue="1" operator="greaterThan">
      <formula>0</formula>
    </cfRule>
  </conditionalFormatting>
  <conditionalFormatting sqref="T12:T39">
    <cfRule type="cellIs" dxfId="24" priority="785" stopIfTrue="1" operator="greaterThan">
      <formula>0</formula>
    </cfRule>
  </conditionalFormatting>
  <conditionalFormatting sqref="T12:T39">
    <cfRule type="cellIs" dxfId="24" priority="786" stopIfTrue="1" operator="greaterThan">
      <formula>1</formula>
    </cfRule>
  </conditionalFormatting>
  <conditionalFormatting sqref="T41:T48">
    <cfRule type="cellIs" dxfId="22" priority="787" stopIfTrue="1" operator="greaterThan">
      <formula>0</formula>
    </cfRule>
  </conditionalFormatting>
  <conditionalFormatting sqref="T41:T48">
    <cfRule type="cellIs" dxfId="23" priority="788" stopIfTrue="1" operator="greaterThan">
      <formula>0</formula>
    </cfRule>
  </conditionalFormatting>
  <conditionalFormatting sqref="T41:T48">
    <cfRule type="cellIs" dxfId="24" priority="789" stopIfTrue="1" operator="greaterThan">
      <formula>0</formula>
    </cfRule>
  </conditionalFormatting>
  <conditionalFormatting sqref="T41:T48">
    <cfRule type="cellIs" dxfId="24" priority="790" stopIfTrue="1" operator="greaterThan">
      <formula>1</formula>
    </cfRule>
  </conditionalFormatting>
  <conditionalFormatting sqref="T50:T54">
    <cfRule type="cellIs" dxfId="22" priority="791" stopIfTrue="1" operator="greaterThan">
      <formula>0</formula>
    </cfRule>
  </conditionalFormatting>
  <conditionalFormatting sqref="T50:T54">
    <cfRule type="cellIs" dxfId="23" priority="792" stopIfTrue="1" operator="greaterThan">
      <formula>0</formula>
    </cfRule>
  </conditionalFormatting>
  <conditionalFormatting sqref="T50:T54">
    <cfRule type="cellIs" dxfId="24" priority="793" stopIfTrue="1" operator="greaterThan">
      <formula>0</formula>
    </cfRule>
  </conditionalFormatting>
  <conditionalFormatting sqref="T50:T54">
    <cfRule type="cellIs" dxfId="24" priority="794" stopIfTrue="1" operator="greaterThan">
      <formula>1</formula>
    </cfRule>
  </conditionalFormatting>
  <conditionalFormatting sqref="T56:T61">
    <cfRule type="cellIs" dxfId="22" priority="795" stopIfTrue="1" operator="greaterThan">
      <formula>0</formula>
    </cfRule>
  </conditionalFormatting>
  <conditionalFormatting sqref="T56:T61">
    <cfRule type="cellIs" dxfId="23" priority="796" stopIfTrue="1" operator="greaterThan">
      <formula>0</formula>
    </cfRule>
  </conditionalFormatting>
  <conditionalFormatting sqref="T56:T61">
    <cfRule type="cellIs" dxfId="24" priority="797" stopIfTrue="1" operator="greaterThan">
      <formula>0</formula>
    </cfRule>
  </conditionalFormatting>
  <conditionalFormatting sqref="T56:T61">
    <cfRule type="cellIs" dxfId="24" priority="798" stopIfTrue="1" operator="greaterThan">
      <formula>1</formula>
    </cfRule>
  </conditionalFormatting>
  <conditionalFormatting sqref="T63:T80">
    <cfRule type="cellIs" dxfId="22" priority="799" stopIfTrue="1" operator="greaterThan">
      <formula>0</formula>
    </cfRule>
  </conditionalFormatting>
  <conditionalFormatting sqref="T63:T80">
    <cfRule type="cellIs" dxfId="23" priority="800" stopIfTrue="1" operator="greaterThan">
      <formula>0</formula>
    </cfRule>
  </conditionalFormatting>
  <conditionalFormatting sqref="T63:T80">
    <cfRule type="cellIs" dxfId="24" priority="801" stopIfTrue="1" operator="greaterThan">
      <formula>0</formula>
    </cfRule>
  </conditionalFormatting>
  <conditionalFormatting sqref="T63:T80">
    <cfRule type="cellIs" dxfId="24" priority="802" stopIfTrue="1" operator="greaterThan">
      <formula>1</formula>
    </cfRule>
  </conditionalFormatting>
  <conditionalFormatting sqref="T82:T88">
    <cfRule type="cellIs" dxfId="22" priority="803" stopIfTrue="1" operator="greaterThan">
      <formula>0</formula>
    </cfRule>
  </conditionalFormatting>
  <conditionalFormatting sqref="T82:T88">
    <cfRule type="cellIs" dxfId="23" priority="804" stopIfTrue="1" operator="greaterThan">
      <formula>0</formula>
    </cfRule>
  </conditionalFormatting>
  <conditionalFormatting sqref="T82:T88">
    <cfRule type="cellIs" dxfId="24" priority="805" stopIfTrue="1" operator="greaterThan">
      <formula>0</formula>
    </cfRule>
  </conditionalFormatting>
  <conditionalFormatting sqref="T82:T88">
    <cfRule type="cellIs" dxfId="24" priority="806" stopIfTrue="1" operator="greaterThan">
      <formula>1</formula>
    </cfRule>
  </conditionalFormatting>
  <conditionalFormatting sqref="T122:T127">
    <cfRule type="cellIs" dxfId="22" priority="807" stopIfTrue="1" operator="greaterThan">
      <formula>0</formula>
    </cfRule>
  </conditionalFormatting>
  <conditionalFormatting sqref="T122:T127">
    <cfRule type="cellIs" dxfId="23" priority="808" stopIfTrue="1" operator="greaterThan">
      <formula>0</formula>
    </cfRule>
  </conditionalFormatting>
  <conditionalFormatting sqref="T122:T127">
    <cfRule type="cellIs" dxfId="24" priority="809" stopIfTrue="1" operator="greaterThan">
      <formula>0</formula>
    </cfRule>
  </conditionalFormatting>
  <conditionalFormatting sqref="T122:T127">
    <cfRule type="cellIs" dxfId="24" priority="810" stopIfTrue="1" operator="greaterThan">
      <formula>1</formula>
    </cfRule>
  </conditionalFormatting>
  <conditionalFormatting sqref="T129:T132">
    <cfRule type="cellIs" dxfId="22" priority="811" stopIfTrue="1" operator="greaterThan">
      <formula>0</formula>
    </cfRule>
  </conditionalFormatting>
  <conditionalFormatting sqref="T129:T132">
    <cfRule type="cellIs" dxfId="23" priority="812" stopIfTrue="1" operator="greaterThan">
      <formula>0</formula>
    </cfRule>
  </conditionalFormatting>
  <conditionalFormatting sqref="T129:T132">
    <cfRule type="cellIs" dxfId="24" priority="813" stopIfTrue="1" operator="greaterThan">
      <formula>0</formula>
    </cfRule>
  </conditionalFormatting>
  <conditionalFormatting sqref="T129:T132">
    <cfRule type="cellIs" dxfId="24" priority="814" stopIfTrue="1" operator="greaterThan">
      <formula>1</formula>
    </cfRule>
  </conditionalFormatting>
  <conditionalFormatting sqref="T134:T141">
    <cfRule type="cellIs" dxfId="22" priority="815" stopIfTrue="1" operator="greaterThan">
      <formula>0</formula>
    </cfRule>
  </conditionalFormatting>
  <conditionalFormatting sqref="T134:T141">
    <cfRule type="cellIs" dxfId="23" priority="816" stopIfTrue="1" operator="greaterThan">
      <formula>0</formula>
    </cfRule>
  </conditionalFormatting>
  <conditionalFormatting sqref="T134:T141">
    <cfRule type="cellIs" dxfId="24" priority="817" stopIfTrue="1" operator="greaterThan">
      <formula>0</formula>
    </cfRule>
  </conditionalFormatting>
  <conditionalFormatting sqref="T134:T141">
    <cfRule type="cellIs" dxfId="24" priority="818" stopIfTrue="1" operator="greaterThan">
      <formula>1</formula>
    </cfRule>
  </conditionalFormatting>
  <conditionalFormatting sqref="T143:T146">
    <cfRule type="cellIs" dxfId="22" priority="819" stopIfTrue="1" operator="greaterThan">
      <formula>0</formula>
    </cfRule>
  </conditionalFormatting>
  <conditionalFormatting sqref="T143:T146">
    <cfRule type="cellIs" dxfId="23" priority="820" stopIfTrue="1" operator="greaterThan">
      <formula>0</formula>
    </cfRule>
  </conditionalFormatting>
  <conditionalFormatting sqref="T143:T146">
    <cfRule type="cellIs" dxfId="24" priority="821" stopIfTrue="1" operator="greaterThan">
      <formula>0</formula>
    </cfRule>
  </conditionalFormatting>
  <conditionalFormatting sqref="T143:T146">
    <cfRule type="cellIs" dxfId="24" priority="822" stopIfTrue="1" operator="greaterThan">
      <formula>1</formula>
    </cfRule>
  </conditionalFormatting>
  <conditionalFormatting sqref="T148:T153">
    <cfRule type="cellIs" dxfId="22" priority="823" stopIfTrue="1" operator="greaterThan">
      <formula>0</formula>
    </cfRule>
  </conditionalFormatting>
  <conditionalFormatting sqref="T148:T153">
    <cfRule type="cellIs" dxfId="23" priority="824" stopIfTrue="1" operator="greaterThan">
      <formula>0</formula>
    </cfRule>
  </conditionalFormatting>
  <conditionalFormatting sqref="T148:T153">
    <cfRule type="cellIs" dxfId="24" priority="825" stopIfTrue="1" operator="greaterThan">
      <formula>0</formula>
    </cfRule>
  </conditionalFormatting>
  <conditionalFormatting sqref="T148:T153">
    <cfRule type="cellIs" dxfId="24" priority="826" stopIfTrue="1" operator="greaterThan">
      <formula>1</formula>
    </cfRule>
  </conditionalFormatting>
  <conditionalFormatting sqref="T155:T158">
    <cfRule type="cellIs" dxfId="22" priority="827" stopIfTrue="1" operator="greaterThan">
      <formula>0</formula>
    </cfRule>
  </conditionalFormatting>
  <conditionalFormatting sqref="T155:T158">
    <cfRule type="cellIs" dxfId="23" priority="828" stopIfTrue="1" operator="greaterThan">
      <formula>0</formula>
    </cfRule>
  </conditionalFormatting>
  <conditionalFormatting sqref="T155:T158">
    <cfRule type="cellIs" dxfId="24" priority="829" stopIfTrue="1" operator="greaterThan">
      <formula>0</formula>
    </cfRule>
  </conditionalFormatting>
  <conditionalFormatting sqref="T155:T158">
    <cfRule type="cellIs" dxfId="24" priority="830" stopIfTrue="1" operator="greaterThan">
      <formula>1</formula>
    </cfRule>
  </conditionalFormatting>
  <conditionalFormatting sqref="T160:T165">
    <cfRule type="cellIs" dxfId="22" priority="831" stopIfTrue="1" operator="greaterThan">
      <formula>0</formula>
    </cfRule>
  </conditionalFormatting>
  <conditionalFormatting sqref="T160:T165">
    <cfRule type="cellIs" dxfId="23" priority="832" stopIfTrue="1" operator="greaterThan">
      <formula>0</formula>
    </cfRule>
  </conditionalFormatting>
  <conditionalFormatting sqref="T160:T165">
    <cfRule type="cellIs" dxfId="24" priority="833" stopIfTrue="1" operator="greaterThan">
      <formula>0</formula>
    </cfRule>
  </conditionalFormatting>
  <conditionalFormatting sqref="T160:T165">
    <cfRule type="cellIs" dxfId="24" priority="834" stopIfTrue="1" operator="greaterThan">
      <formula>1</formula>
    </cfRule>
  </conditionalFormatting>
  <conditionalFormatting sqref="T167:T174">
    <cfRule type="cellIs" dxfId="22" priority="835" stopIfTrue="1" operator="greaterThan">
      <formula>0</formula>
    </cfRule>
  </conditionalFormatting>
  <conditionalFormatting sqref="T167:T174">
    <cfRule type="cellIs" dxfId="23" priority="836" stopIfTrue="1" operator="greaterThan">
      <formula>0</formula>
    </cfRule>
  </conditionalFormatting>
  <conditionalFormatting sqref="T167:T174">
    <cfRule type="cellIs" dxfId="24" priority="837" stopIfTrue="1" operator="greaterThan">
      <formula>0</formula>
    </cfRule>
  </conditionalFormatting>
  <conditionalFormatting sqref="T167:T174">
    <cfRule type="cellIs" dxfId="24" priority="838" stopIfTrue="1" operator="greaterThan">
      <formula>1</formula>
    </cfRule>
  </conditionalFormatting>
  <conditionalFormatting sqref="T176:T185">
    <cfRule type="cellIs" dxfId="22" priority="839" stopIfTrue="1" operator="greaterThan">
      <formula>0</formula>
    </cfRule>
  </conditionalFormatting>
  <conditionalFormatting sqref="T176:T185">
    <cfRule type="cellIs" dxfId="23" priority="840" stopIfTrue="1" operator="greaterThan">
      <formula>0</formula>
    </cfRule>
  </conditionalFormatting>
  <conditionalFormatting sqref="T176:T185">
    <cfRule type="cellIs" dxfId="24" priority="841" stopIfTrue="1" operator="greaterThan">
      <formula>0</formula>
    </cfRule>
  </conditionalFormatting>
  <conditionalFormatting sqref="T176:T185">
    <cfRule type="cellIs" dxfId="24" priority="842" stopIfTrue="1" operator="greaterThan">
      <formula>1</formula>
    </cfRule>
  </conditionalFormatting>
  <conditionalFormatting sqref="T187:T192 T194:T197">
    <cfRule type="cellIs" dxfId="22" priority="843" stopIfTrue="1" operator="greaterThan">
      <formula>0</formula>
    </cfRule>
  </conditionalFormatting>
  <conditionalFormatting sqref="T187:T192 T194:T197">
    <cfRule type="cellIs" dxfId="23" priority="844" stopIfTrue="1" operator="greaterThan">
      <formula>0</formula>
    </cfRule>
  </conditionalFormatting>
  <conditionalFormatting sqref="T187:T192 T194:T197">
    <cfRule type="cellIs" dxfId="24" priority="845" stopIfTrue="1" operator="greaterThan">
      <formula>0</formula>
    </cfRule>
  </conditionalFormatting>
  <conditionalFormatting sqref="T187:T192 T194:T197">
    <cfRule type="cellIs" dxfId="24" priority="846" stopIfTrue="1" operator="greaterThan">
      <formula>1</formula>
    </cfRule>
  </conditionalFormatting>
  <conditionalFormatting sqref="T199:T206">
    <cfRule type="cellIs" dxfId="22" priority="847" stopIfTrue="1" operator="greaterThan">
      <formula>0</formula>
    </cfRule>
  </conditionalFormatting>
  <conditionalFormatting sqref="T199:T206">
    <cfRule type="cellIs" dxfId="23" priority="848" stopIfTrue="1" operator="greaterThan">
      <formula>0</formula>
    </cfRule>
  </conditionalFormatting>
  <conditionalFormatting sqref="T199:T206">
    <cfRule type="cellIs" dxfId="24" priority="849" stopIfTrue="1" operator="greaterThan">
      <formula>0</formula>
    </cfRule>
  </conditionalFormatting>
  <conditionalFormatting sqref="T199:T206">
    <cfRule type="cellIs" dxfId="24" priority="850" stopIfTrue="1" operator="greaterThan">
      <formula>1</formula>
    </cfRule>
  </conditionalFormatting>
  <conditionalFormatting sqref="T215:T222">
    <cfRule type="cellIs" dxfId="22" priority="851" stopIfTrue="1" operator="greaterThan">
      <formula>0</formula>
    </cfRule>
  </conditionalFormatting>
  <conditionalFormatting sqref="T215:T222">
    <cfRule type="cellIs" dxfId="23" priority="852" stopIfTrue="1" operator="greaterThan">
      <formula>0</formula>
    </cfRule>
  </conditionalFormatting>
  <conditionalFormatting sqref="T215:T222">
    <cfRule type="cellIs" dxfId="24" priority="853" stopIfTrue="1" operator="greaterThan">
      <formula>0</formula>
    </cfRule>
  </conditionalFormatting>
  <conditionalFormatting sqref="T215:T222">
    <cfRule type="cellIs" dxfId="24" priority="854" stopIfTrue="1" operator="greaterThan">
      <formula>1</formula>
    </cfRule>
  </conditionalFormatting>
  <conditionalFormatting sqref="T224:T227">
    <cfRule type="cellIs" dxfId="22" priority="855" stopIfTrue="1" operator="greaterThan">
      <formula>0</formula>
    </cfRule>
  </conditionalFormatting>
  <conditionalFormatting sqref="T224:T227">
    <cfRule type="cellIs" dxfId="23" priority="856" stopIfTrue="1" operator="greaterThan">
      <formula>0</formula>
    </cfRule>
  </conditionalFormatting>
  <conditionalFormatting sqref="T224:T227">
    <cfRule type="cellIs" dxfId="24" priority="857" stopIfTrue="1" operator="greaterThan">
      <formula>0</formula>
    </cfRule>
  </conditionalFormatting>
  <conditionalFormatting sqref="T224:T227">
    <cfRule type="cellIs" dxfId="24" priority="858" stopIfTrue="1" operator="greaterThan">
      <formula>1</formula>
    </cfRule>
  </conditionalFormatting>
  <conditionalFormatting sqref="T229:T235">
    <cfRule type="cellIs" dxfId="22" priority="859" stopIfTrue="1" operator="greaterThan">
      <formula>0</formula>
    </cfRule>
  </conditionalFormatting>
  <conditionalFormatting sqref="T229:T235">
    <cfRule type="cellIs" dxfId="23" priority="860" stopIfTrue="1" operator="greaterThan">
      <formula>0</formula>
    </cfRule>
  </conditionalFormatting>
  <conditionalFormatting sqref="T229:T235">
    <cfRule type="cellIs" dxfId="24" priority="861" stopIfTrue="1" operator="greaterThan">
      <formula>0</formula>
    </cfRule>
  </conditionalFormatting>
  <conditionalFormatting sqref="T229:T235">
    <cfRule type="cellIs" dxfId="24" priority="862" stopIfTrue="1" operator="greaterThan">
      <formula>1</formula>
    </cfRule>
  </conditionalFormatting>
  <conditionalFormatting sqref="T237:T242">
    <cfRule type="cellIs" dxfId="22" priority="863" stopIfTrue="1" operator="greaterThan">
      <formula>0</formula>
    </cfRule>
  </conditionalFormatting>
  <conditionalFormatting sqref="T237:T242">
    <cfRule type="cellIs" dxfId="23" priority="864" stopIfTrue="1" operator="greaterThan">
      <formula>0</formula>
    </cfRule>
  </conditionalFormatting>
  <conditionalFormatting sqref="T237:T242">
    <cfRule type="cellIs" dxfId="24" priority="865" stopIfTrue="1" operator="greaterThan">
      <formula>0</formula>
    </cfRule>
  </conditionalFormatting>
  <conditionalFormatting sqref="T237:T242">
    <cfRule type="cellIs" dxfId="24" priority="866" stopIfTrue="1" operator="greaterThan">
      <formula>1</formula>
    </cfRule>
  </conditionalFormatting>
  <conditionalFormatting sqref="T244:T255">
    <cfRule type="cellIs" dxfId="22" priority="867" stopIfTrue="1" operator="greaterThan">
      <formula>0</formula>
    </cfRule>
  </conditionalFormatting>
  <conditionalFormatting sqref="T244:T255">
    <cfRule type="cellIs" dxfId="23" priority="868" stopIfTrue="1" operator="greaterThan">
      <formula>0</formula>
    </cfRule>
  </conditionalFormatting>
  <conditionalFormatting sqref="T244:T255">
    <cfRule type="cellIs" dxfId="24" priority="869" stopIfTrue="1" operator="greaterThan">
      <formula>0</formula>
    </cfRule>
  </conditionalFormatting>
  <conditionalFormatting sqref="T244:T255">
    <cfRule type="cellIs" dxfId="24" priority="870" stopIfTrue="1" operator="greaterThan">
      <formula>1</formula>
    </cfRule>
  </conditionalFormatting>
  <conditionalFormatting sqref="U5">
    <cfRule type="cellIs" dxfId="26" priority="871" stopIfTrue="1" operator="greaterThan">
      <formula>0</formula>
    </cfRule>
  </conditionalFormatting>
  <conditionalFormatting sqref="U5">
    <cfRule type="cellIs" dxfId="27" priority="872" stopIfTrue="1" operator="greaterThan">
      <formula>0</formula>
    </cfRule>
  </conditionalFormatting>
  <conditionalFormatting sqref="U5">
    <cfRule type="cellIs" dxfId="28" priority="873" stopIfTrue="1" operator="greaterThan">
      <formula>0</formula>
    </cfRule>
  </conditionalFormatting>
  <conditionalFormatting sqref="U5">
    <cfRule type="cellIs" dxfId="25" priority="874" stopIfTrue="1" operator="greaterThan">
      <formula>0</formula>
    </cfRule>
  </conditionalFormatting>
  <conditionalFormatting sqref="U7:U10 U90:U120 U187:U191 U208:U213">
    <cfRule type="cellIs" dxfId="28" priority="875" stopIfTrue="1" operator="greaterThan">
      <formula>0</formula>
    </cfRule>
  </conditionalFormatting>
  <conditionalFormatting sqref="U7:U10 U90:U120 U187:U191 U208:U213">
    <cfRule type="cellIs" dxfId="25" priority="876" stopIfTrue="1" operator="greaterThan">
      <formula>0</formula>
    </cfRule>
  </conditionalFormatting>
  <conditionalFormatting sqref="U7:U10 U90:U120 U187:U191 U208:U213">
    <cfRule type="cellIs" dxfId="26" priority="877" stopIfTrue="1" operator="greaterThan">
      <formula>0</formula>
    </cfRule>
  </conditionalFormatting>
  <conditionalFormatting sqref="U7:U10 U90:U120 U187:U191 U208:U213">
    <cfRule type="cellIs" dxfId="27" priority="878" stopIfTrue="1" operator="greaterThan">
      <formula>0</formula>
    </cfRule>
  </conditionalFormatting>
  <conditionalFormatting sqref="U7:U10 U90:U120 U187:U191 U208:U213">
    <cfRule type="cellIs" dxfId="28" priority="879" stopIfTrue="1" operator="greaterThan">
      <formula>0</formula>
    </cfRule>
  </conditionalFormatting>
  <conditionalFormatting sqref="U7:U10 U90:U120 U187:U191 U208:U213">
    <cfRule type="cellIs" dxfId="25" priority="880" stopIfTrue="1" operator="greaterThan">
      <formula>0</formula>
    </cfRule>
  </conditionalFormatting>
  <conditionalFormatting sqref="U7:U10 U90:U120 U187:U191 U208:U213">
    <cfRule type="cellIs" dxfId="27" priority="881" stopIfTrue="1" operator="greaterThan">
      <formula>0</formula>
    </cfRule>
  </conditionalFormatting>
  <conditionalFormatting sqref="U7:U10 U90:U120 U187:U191 U208:U213">
    <cfRule type="cellIs" dxfId="28" priority="882" stopIfTrue="1" operator="greaterThan">
      <formula>0</formula>
    </cfRule>
  </conditionalFormatting>
  <conditionalFormatting sqref="U7:U10 U90:U120 U187:U191 U208:U213">
    <cfRule type="cellIs" dxfId="25" priority="883" stopIfTrue="1" operator="greaterThan">
      <formula>0</formula>
    </cfRule>
  </conditionalFormatting>
  <conditionalFormatting sqref="U7:U10 U90:U120 U187:U191 U208:U213">
    <cfRule type="cellIs" dxfId="27" priority="884" stopIfTrue="1" operator="greaterThan">
      <formula>0</formula>
    </cfRule>
  </conditionalFormatting>
  <conditionalFormatting sqref="U7:U10 U90:U120 U208:U213">
    <cfRule type="cellIs" dxfId="26" priority="885" stopIfTrue="1" operator="greaterThan">
      <formula>0</formula>
    </cfRule>
  </conditionalFormatting>
  <conditionalFormatting sqref="U7:U10 U90:U120 U208:U213">
    <cfRule type="cellIs" dxfId="27" priority="886" stopIfTrue="1" operator="greaterThan">
      <formula>0</formula>
    </cfRule>
  </conditionalFormatting>
  <conditionalFormatting sqref="U7:U10 U90:U120 U208:U213">
    <cfRule type="cellIs" dxfId="28" priority="887" stopIfTrue="1" operator="greaterThan">
      <formula>0</formula>
    </cfRule>
  </conditionalFormatting>
  <conditionalFormatting sqref="U7:U10 U90:U120 U208:U213">
    <cfRule type="cellIs" dxfId="25" priority="888" stopIfTrue="1" operator="greaterThan">
      <formula>0</formula>
    </cfRule>
  </conditionalFormatting>
  <conditionalFormatting sqref="U12:U39">
    <cfRule type="cellIs" dxfId="26" priority="889" stopIfTrue="1" operator="greaterThan">
      <formula>0</formula>
    </cfRule>
  </conditionalFormatting>
  <conditionalFormatting sqref="U12:U39">
    <cfRule type="cellIs" dxfId="27" priority="890" stopIfTrue="1" operator="greaterThan">
      <formula>0</formula>
    </cfRule>
  </conditionalFormatting>
  <conditionalFormatting sqref="U12:U39">
    <cfRule type="cellIs" dxfId="28" priority="891" stopIfTrue="1" operator="greaterThan">
      <formula>0</formula>
    </cfRule>
  </conditionalFormatting>
  <conditionalFormatting sqref="U12:U39">
    <cfRule type="cellIs" dxfId="25" priority="892" stopIfTrue="1" operator="greaterThan">
      <formula>0</formula>
    </cfRule>
  </conditionalFormatting>
  <conditionalFormatting sqref="U12:U39">
    <cfRule type="cellIs" dxfId="27" priority="893" stopIfTrue="1" operator="greaterThan">
      <formula>0</formula>
    </cfRule>
  </conditionalFormatting>
  <conditionalFormatting sqref="U12:U39">
    <cfRule type="cellIs" dxfId="28" priority="894" stopIfTrue="1" operator="greaterThan">
      <formula>0</formula>
    </cfRule>
  </conditionalFormatting>
  <conditionalFormatting sqref="U12:U39">
    <cfRule type="cellIs" dxfId="25" priority="895" stopIfTrue="1" operator="greaterThan">
      <formula>0</formula>
    </cfRule>
  </conditionalFormatting>
  <conditionalFormatting sqref="U12:U39">
    <cfRule type="cellIs" dxfId="26" priority="896" stopIfTrue="1" operator="greaterThan">
      <formula>0</formula>
    </cfRule>
  </conditionalFormatting>
  <conditionalFormatting sqref="U12:U39">
    <cfRule type="cellIs" dxfId="27" priority="897" stopIfTrue="1" operator="greaterThan">
      <formula>0</formula>
    </cfRule>
  </conditionalFormatting>
  <conditionalFormatting sqref="U12:U39">
    <cfRule type="cellIs" dxfId="28" priority="898" stopIfTrue="1" operator="greaterThan">
      <formula>0</formula>
    </cfRule>
  </conditionalFormatting>
  <conditionalFormatting sqref="U12:U39">
    <cfRule type="cellIs" dxfId="25" priority="899" stopIfTrue="1" operator="greaterThan">
      <formula>0</formula>
    </cfRule>
  </conditionalFormatting>
  <conditionalFormatting sqref="U12:U39">
    <cfRule type="cellIs" dxfId="27" priority="900" stopIfTrue="1" operator="greaterThan">
      <formula>0</formula>
    </cfRule>
  </conditionalFormatting>
  <conditionalFormatting sqref="U12:U39">
    <cfRule type="cellIs" dxfId="28" priority="901" stopIfTrue="1" operator="greaterThan">
      <formula>0</formula>
    </cfRule>
  </conditionalFormatting>
  <conditionalFormatting sqref="U12:U39">
    <cfRule type="cellIs" dxfId="25" priority="902" stopIfTrue="1" operator="greaterThan">
      <formula>0</formula>
    </cfRule>
  </conditionalFormatting>
  <conditionalFormatting sqref="U41:U48">
    <cfRule type="cellIs" dxfId="26" priority="903" stopIfTrue="1" operator="greaterThan">
      <formula>0</formula>
    </cfRule>
  </conditionalFormatting>
  <conditionalFormatting sqref="U41:U48">
    <cfRule type="cellIs" dxfId="27" priority="904" stopIfTrue="1" operator="greaterThan">
      <formula>0</formula>
    </cfRule>
  </conditionalFormatting>
  <conditionalFormatting sqref="U41:U48">
    <cfRule type="cellIs" dxfId="28" priority="905" stopIfTrue="1" operator="greaterThan">
      <formula>0</formula>
    </cfRule>
  </conditionalFormatting>
  <conditionalFormatting sqref="U41:U48">
    <cfRule type="cellIs" dxfId="25" priority="906" stopIfTrue="1" operator="greaterThan">
      <formula>0</formula>
    </cfRule>
  </conditionalFormatting>
  <conditionalFormatting sqref="U41:U48">
    <cfRule type="cellIs" dxfId="27" priority="907" stopIfTrue="1" operator="greaterThan">
      <formula>0</formula>
    </cfRule>
  </conditionalFormatting>
  <conditionalFormatting sqref="U41:U48">
    <cfRule type="cellIs" dxfId="28" priority="908" stopIfTrue="1" operator="greaterThan">
      <formula>0</formula>
    </cfRule>
  </conditionalFormatting>
  <conditionalFormatting sqref="U41:U48">
    <cfRule type="cellIs" dxfId="25" priority="909" stopIfTrue="1" operator="greaterThan">
      <formula>0</formula>
    </cfRule>
  </conditionalFormatting>
  <conditionalFormatting sqref="U41:U48">
    <cfRule type="cellIs" dxfId="26" priority="910" stopIfTrue="1" operator="greaterThan">
      <formula>0</formula>
    </cfRule>
  </conditionalFormatting>
  <conditionalFormatting sqref="U41:U48">
    <cfRule type="cellIs" dxfId="27" priority="911" stopIfTrue="1" operator="greaterThan">
      <formula>0</formula>
    </cfRule>
  </conditionalFormatting>
  <conditionalFormatting sqref="U41:U48">
    <cfRule type="cellIs" dxfId="28" priority="912" stopIfTrue="1" operator="greaterThan">
      <formula>0</formula>
    </cfRule>
  </conditionalFormatting>
  <conditionalFormatting sqref="U41:U48">
    <cfRule type="cellIs" dxfId="25" priority="913" stopIfTrue="1" operator="greaterThan">
      <formula>0</formula>
    </cfRule>
  </conditionalFormatting>
  <conditionalFormatting sqref="U41:U48">
    <cfRule type="cellIs" dxfId="27" priority="914" stopIfTrue="1" operator="greaterThan">
      <formula>0</formula>
    </cfRule>
  </conditionalFormatting>
  <conditionalFormatting sqref="U41:U48">
    <cfRule type="cellIs" dxfId="28" priority="915" stopIfTrue="1" operator="greaterThan">
      <formula>0</formula>
    </cfRule>
  </conditionalFormatting>
  <conditionalFormatting sqref="U41:U48">
    <cfRule type="cellIs" dxfId="25" priority="916" stopIfTrue="1" operator="greaterThan">
      <formula>0</formula>
    </cfRule>
  </conditionalFormatting>
  <conditionalFormatting sqref="U50:U54">
    <cfRule type="cellIs" dxfId="26" priority="917" stopIfTrue="1" operator="greaterThan">
      <formula>0</formula>
    </cfRule>
  </conditionalFormatting>
  <conditionalFormatting sqref="U50:U54">
    <cfRule type="cellIs" dxfId="27" priority="918" stopIfTrue="1" operator="greaterThan">
      <formula>0</formula>
    </cfRule>
  </conditionalFormatting>
  <conditionalFormatting sqref="U50:U54">
    <cfRule type="cellIs" dxfId="28" priority="919" stopIfTrue="1" operator="greaterThan">
      <formula>0</formula>
    </cfRule>
  </conditionalFormatting>
  <conditionalFormatting sqref="U50:U54">
    <cfRule type="cellIs" dxfId="25" priority="920" stopIfTrue="1" operator="greaterThan">
      <formula>0</formula>
    </cfRule>
  </conditionalFormatting>
  <conditionalFormatting sqref="U50:U54">
    <cfRule type="cellIs" dxfId="27" priority="921" stopIfTrue="1" operator="greaterThan">
      <formula>0</formula>
    </cfRule>
  </conditionalFormatting>
  <conditionalFormatting sqref="U50:U54">
    <cfRule type="cellIs" dxfId="28" priority="922" stopIfTrue="1" operator="greaterThan">
      <formula>0</formula>
    </cfRule>
  </conditionalFormatting>
  <conditionalFormatting sqref="U50:U54">
    <cfRule type="cellIs" dxfId="25" priority="923" stopIfTrue="1" operator="greaterThan">
      <formula>0</formula>
    </cfRule>
  </conditionalFormatting>
  <conditionalFormatting sqref="U50:U54">
    <cfRule type="cellIs" dxfId="26" priority="924" stopIfTrue="1" operator="greaterThan">
      <formula>0</formula>
    </cfRule>
  </conditionalFormatting>
  <conditionalFormatting sqref="U50:U54">
    <cfRule type="cellIs" dxfId="27" priority="925" stopIfTrue="1" operator="greaterThan">
      <formula>0</formula>
    </cfRule>
  </conditionalFormatting>
  <conditionalFormatting sqref="U50:U54">
    <cfRule type="cellIs" dxfId="28" priority="926" stopIfTrue="1" operator="greaterThan">
      <formula>0</formula>
    </cfRule>
  </conditionalFormatting>
  <conditionalFormatting sqref="U50:U54">
    <cfRule type="cellIs" dxfId="25" priority="927" stopIfTrue="1" operator="greaterThan">
      <formula>0</formula>
    </cfRule>
  </conditionalFormatting>
  <conditionalFormatting sqref="U50:U54">
    <cfRule type="cellIs" dxfId="27" priority="928" stopIfTrue="1" operator="greaterThan">
      <formula>0</formula>
    </cfRule>
  </conditionalFormatting>
  <conditionalFormatting sqref="U50:U54">
    <cfRule type="cellIs" dxfId="28" priority="929" stopIfTrue="1" operator="greaterThan">
      <formula>0</formula>
    </cfRule>
  </conditionalFormatting>
  <conditionalFormatting sqref="U50:U54">
    <cfRule type="cellIs" dxfId="25" priority="930" stopIfTrue="1" operator="greaterThan">
      <formula>0</formula>
    </cfRule>
  </conditionalFormatting>
  <conditionalFormatting sqref="U56:U61">
    <cfRule type="cellIs" dxfId="26" priority="931" stopIfTrue="1" operator="greaterThan">
      <formula>0</formula>
    </cfRule>
  </conditionalFormatting>
  <conditionalFormatting sqref="U56:U61">
    <cfRule type="cellIs" dxfId="27" priority="932" stopIfTrue="1" operator="greaterThan">
      <formula>0</formula>
    </cfRule>
  </conditionalFormatting>
  <conditionalFormatting sqref="U56:U61">
    <cfRule type="cellIs" dxfId="28" priority="933" stopIfTrue="1" operator="greaterThan">
      <formula>0</formula>
    </cfRule>
  </conditionalFormatting>
  <conditionalFormatting sqref="U56:U61">
    <cfRule type="cellIs" dxfId="25" priority="934" stopIfTrue="1" operator="greaterThan">
      <formula>0</formula>
    </cfRule>
  </conditionalFormatting>
  <conditionalFormatting sqref="U56:U61">
    <cfRule type="cellIs" dxfId="27" priority="935" stopIfTrue="1" operator="greaterThan">
      <formula>0</formula>
    </cfRule>
  </conditionalFormatting>
  <conditionalFormatting sqref="U56:U61">
    <cfRule type="cellIs" dxfId="28" priority="936" stopIfTrue="1" operator="greaterThan">
      <formula>0</formula>
    </cfRule>
  </conditionalFormatting>
  <conditionalFormatting sqref="U56:U61">
    <cfRule type="cellIs" dxfId="25" priority="937" stopIfTrue="1" operator="greaterThan">
      <formula>0</formula>
    </cfRule>
  </conditionalFormatting>
  <conditionalFormatting sqref="U56:U61">
    <cfRule type="cellIs" dxfId="26" priority="938" stopIfTrue="1" operator="greaterThan">
      <formula>0</formula>
    </cfRule>
  </conditionalFormatting>
  <conditionalFormatting sqref="U56:U61">
    <cfRule type="cellIs" dxfId="27" priority="939" stopIfTrue="1" operator="greaterThan">
      <formula>0</formula>
    </cfRule>
  </conditionalFormatting>
  <conditionalFormatting sqref="U56:U61">
    <cfRule type="cellIs" dxfId="28" priority="940" stopIfTrue="1" operator="greaterThan">
      <formula>0</formula>
    </cfRule>
  </conditionalFormatting>
  <conditionalFormatting sqref="U56:U61">
    <cfRule type="cellIs" dxfId="25" priority="941" stopIfTrue="1" operator="greaterThan">
      <formula>0</formula>
    </cfRule>
  </conditionalFormatting>
  <conditionalFormatting sqref="U56:U61">
    <cfRule type="cellIs" dxfId="27" priority="942" stopIfTrue="1" operator="greaterThan">
      <formula>0</formula>
    </cfRule>
  </conditionalFormatting>
  <conditionalFormatting sqref="U56:U61">
    <cfRule type="cellIs" dxfId="28" priority="943" stopIfTrue="1" operator="greaterThan">
      <formula>0</formula>
    </cfRule>
  </conditionalFormatting>
  <conditionalFormatting sqref="U56:U61">
    <cfRule type="cellIs" dxfId="25" priority="944" stopIfTrue="1" operator="greaterThan">
      <formula>0</formula>
    </cfRule>
  </conditionalFormatting>
  <conditionalFormatting sqref="U63:U80">
    <cfRule type="cellIs" dxfId="26" priority="945" stopIfTrue="1" operator="greaterThan">
      <formula>0</formula>
    </cfRule>
  </conditionalFormatting>
  <conditionalFormatting sqref="U63:U80">
    <cfRule type="cellIs" dxfId="27" priority="946" stopIfTrue="1" operator="greaterThan">
      <formula>0</formula>
    </cfRule>
  </conditionalFormatting>
  <conditionalFormatting sqref="U63:U80">
    <cfRule type="cellIs" dxfId="28" priority="947" stopIfTrue="1" operator="greaterThan">
      <formula>0</formula>
    </cfRule>
  </conditionalFormatting>
  <conditionalFormatting sqref="U63:U80">
    <cfRule type="cellIs" dxfId="25" priority="948" stopIfTrue="1" operator="greaterThan">
      <formula>0</formula>
    </cfRule>
  </conditionalFormatting>
  <conditionalFormatting sqref="U63:U80">
    <cfRule type="cellIs" dxfId="27" priority="949" stopIfTrue="1" operator="greaterThan">
      <formula>0</formula>
    </cfRule>
  </conditionalFormatting>
  <conditionalFormatting sqref="U63:U80">
    <cfRule type="cellIs" dxfId="28" priority="950" stopIfTrue="1" operator="greaterThan">
      <formula>0</formula>
    </cfRule>
  </conditionalFormatting>
  <conditionalFormatting sqref="U63:U80">
    <cfRule type="cellIs" dxfId="25" priority="951" stopIfTrue="1" operator="greaterThan">
      <formula>0</formula>
    </cfRule>
  </conditionalFormatting>
  <conditionalFormatting sqref="U63:U80">
    <cfRule type="cellIs" dxfId="26" priority="952" stopIfTrue="1" operator="greaterThan">
      <formula>0</formula>
    </cfRule>
  </conditionalFormatting>
  <conditionalFormatting sqref="U63:U80">
    <cfRule type="cellIs" dxfId="27" priority="953" stopIfTrue="1" operator="greaterThan">
      <formula>0</formula>
    </cfRule>
  </conditionalFormatting>
  <conditionalFormatting sqref="U63:U80">
    <cfRule type="cellIs" dxfId="28" priority="954" stopIfTrue="1" operator="greaterThan">
      <formula>0</formula>
    </cfRule>
  </conditionalFormatting>
  <conditionalFormatting sqref="U63:U80">
    <cfRule type="cellIs" dxfId="25" priority="955" stopIfTrue="1" operator="greaterThan">
      <formula>0</formula>
    </cfRule>
  </conditionalFormatting>
  <conditionalFormatting sqref="U63:U80">
    <cfRule type="cellIs" dxfId="27" priority="956" stopIfTrue="1" operator="greaterThan">
      <formula>0</formula>
    </cfRule>
  </conditionalFormatting>
  <conditionalFormatting sqref="U63:U80">
    <cfRule type="cellIs" dxfId="28" priority="957" stopIfTrue="1" operator="greaterThan">
      <formula>0</formula>
    </cfRule>
  </conditionalFormatting>
  <conditionalFormatting sqref="U63:U80">
    <cfRule type="cellIs" dxfId="25" priority="958" stopIfTrue="1" operator="greaterThan">
      <formula>0</formula>
    </cfRule>
  </conditionalFormatting>
  <conditionalFormatting sqref="U82:U88">
    <cfRule type="cellIs" dxfId="26" priority="959" stopIfTrue="1" operator="greaterThan">
      <formula>0</formula>
    </cfRule>
  </conditionalFormatting>
  <conditionalFormatting sqref="U82:U88">
    <cfRule type="cellIs" dxfId="27" priority="960" stopIfTrue="1" operator="greaterThan">
      <formula>0</formula>
    </cfRule>
  </conditionalFormatting>
  <conditionalFormatting sqref="U82:U88">
    <cfRule type="cellIs" dxfId="28" priority="961" stopIfTrue="1" operator="greaterThan">
      <formula>0</formula>
    </cfRule>
  </conditionalFormatting>
  <conditionalFormatting sqref="U82:U88">
    <cfRule type="cellIs" dxfId="25" priority="962" stopIfTrue="1" operator="greaterThan">
      <formula>0</formula>
    </cfRule>
  </conditionalFormatting>
  <conditionalFormatting sqref="U82:U88">
    <cfRule type="cellIs" dxfId="27" priority="963" stopIfTrue="1" operator="greaterThan">
      <formula>0</formula>
    </cfRule>
  </conditionalFormatting>
  <conditionalFormatting sqref="U82:U88">
    <cfRule type="cellIs" dxfId="28" priority="964" stopIfTrue="1" operator="greaterThan">
      <formula>0</formula>
    </cfRule>
  </conditionalFormatting>
  <conditionalFormatting sqref="U82:U88">
    <cfRule type="cellIs" dxfId="25" priority="965" stopIfTrue="1" operator="greaterThan">
      <formula>0</formula>
    </cfRule>
  </conditionalFormatting>
  <conditionalFormatting sqref="U82:U88">
    <cfRule type="cellIs" dxfId="26" priority="966" stopIfTrue="1" operator="greaterThan">
      <formula>0</formula>
    </cfRule>
  </conditionalFormatting>
  <conditionalFormatting sqref="U82:U88">
    <cfRule type="cellIs" dxfId="27" priority="967" stopIfTrue="1" operator="greaterThan">
      <formula>0</formula>
    </cfRule>
  </conditionalFormatting>
  <conditionalFormatting sqref="U82:U88">
    <cfRule type="cellIs" dxfId="28" priority="968" stopIfTrue="1" operator="greaterThan">
      <formula>0</formula>
    </cfRule>
  </conditionalFormatting>
  <conditionalFormatting sqref="U82:U88">
    <cfRule type="cellIs" dxfId="25" priority="969" stopIfTrue="1" operator="greaterThan">
      <formula>0</formula>
    </cfRule>
  </conditionalFormatting>
  <conditionalFormatting sqref="U82:U88">
    <cfRule type="cellIs" dxfId="27" priority="970" stopIfTrue="1" operator="greaterThan">
      <formula>0</formula>
    </cfRule>
  </conditionalFormatting>
  <conditionalFormatting sqref="U82:U88">
    <cfRule type="cellIs" dxfId="28" priority="971" stopIfTrue="1" operator="greaterThan">
      <formula>0</formula>
    </cfRule>
  </conditionalFormatting>
  <conditionalFormatting sqref="U82:U88">
    <cfRule type="cellIs" dxfId="25" priority="972" stopIfTrue="1" operator="greaterThan">
      <formula>0</formula>
    </cfRule>
  </conditionalFormatting>
  <conditionalFormatting sqref="U122:U127 U129 U131">
    <cfRule type="cellIs" dxfId="27" priority="973" stopIfTrue="1" operator="greaterThan">
      <formula>0</formula>
    </cfRule>
  </conditionalFormatting>
  <conditionalFormatting sqref="U122:U127 U129 U131">
    <cfRule type="cellIs" dxfId="28" priority="974" stopIfTrue="1" operator="greaterThan">
      <formula>0</formula>
    </cfRule>
  </conditionalFormatting>
  <conditionalFormatting sqref="U122:U127 U129 U131">
    <cfRule type="cellIs" dxfId="25" priority="975" stopIfTrue="1" operator="greaterThan">
      <formula>0</formula>
    </cfRule>
  </conditionalFormatting>
  <conditionalFormatting sqref="U122:U127 U129 U131">
    <cfRule type="cellIs" dxfId="26" priority="976" stopIfTrue="1" operator="greaterThan">
      <formula>0</formula>
    </cfRule>
  </conditionalFormatting>
  <conditionalFormatting sqref="U122:U127 U129 U131">
    <cfRule type="cellIs" dxfId="27" priority="977" stopIfTrue="1" operator="greaterThan">
      <formula>0</formula>
    </cfRule>
  </conditionalFormatting>
  <conditionalFormatting sqref="U122:U127 U129 U131">
    <cfRule type="cellIs" dxfId="28" priority="978" stopIfTrue="1" operator="greaterThan">
      <formula>0</formula>
    </cfRule>
  </conditionalFormatting>
  <conditionalFormatting sqref="U122:U127 U129 U131">
    <cfRule type="cellIs" dxfId="25" priority="979" stopIfTrue="1" operator="greaterThan">
      <formula>0</formula>
    </cfRule>
  </conditionalFormatting>
  <conditionalFormatting sqref="U122:U127 U129 U131">
    <cfRule type="cellIs" dxfId="27" priority="980" stopIfTrue="1" operator="greaterThan">
      <formula>0</formula>
    </cfRule>
  </conditionalFormatting>
  <conditionalFormatting sqref="U122:U127 U129 U131">
    <cfRule type="cellIs" dxfId="28" priority="981" stopIfTrue="1" operator="greaterThan">
      <formula>0</formula>
    </cfRule>
  </conditionalFormatting>
  <conditionalFormatting sqref="U122:U127 U129 U131">
    <cfRule type="cellIs" dxfId="25" priority="982" stopIfTrue="1" operator="greaterThan">
      <formula>0</formula>
    </cfRule>
  </conditionalFormatting>
  <conditionalFormatting sqref="U122:U127">
    <cfRule type="cellIs" dxfId="26" priority="983" stopIfTrue="1" operator="greaterThan">
      <formula>0</formula>
    </cfRule>
  </conditionalFormatting>
  <conditionalFormatting sqref="U122:U127">
    <cfRule type="cellIs" dxfId="27" priority="984" stopIfTrue="1" operator="greaterThan">
      <formula>0</formula>
    </cfRule>
  </conditionalFormatting>
  <conditionalFormatting sqref="U122:U127">
    <cfRule type="cellIs" dxfId="28" priority="985" stopIfTrue="1" operator="greaterThan">
      <formula>0</formula>
    </cfRule>
  </conditionalFormatting>
  <conditionalFormatting sqref="U122:U127">
    <cfRule type="cellIs" dxfId="25" priority="986" stopIfTrue="1" operator="greaterThan">
      <formula>0</formula>
    </cfRule>
  </conditionalFormatting>
  <conditionalFormatting sqref="U129:U130">
    <cfRule type="cellIs" dxfId="26" priority="987" stopIfTrue="1" operator="greaterThan">
      <formula>0</formula>
    </cfRule>
  </conditionalFormatting>
  <conditionalFormatting sqref="U129:U130">
    <cfRule type="cellIs" dxfId="27" priority="988" stopIfTrue="1" operator="greaterThan">
      <formula>0</formula>
    </cfRule>
  </conditionalFormatting>
  <conditionalFormatting sqref="U129:U130">
    <cfRule type="cellIs" dxfId="28" priority="989" stopIfTrue="1" operator="greaterThan">
      <formula>0</formula>
    </cfRule>
  </conditionalFormatting>
  <conditionalFormatting sqref="U129:U130">
    <cfRule type="cellIs" dxfId="25" priority="990" stopIfTrue="1" operator="greaterThan">
      <formula>0</formula>
    </cfRule>
  </conditionalFormatting>
  <conditionalFormatting sqref="U130">
    <cfRule type="cellIs" dxfId="26" priority="991" stopIfTrue="1" operator="greaterThan">
      <formula>0</formula>
    </cfRule>
  </conditionalFormatting>
  <conditionalFormatting sqref="U130">
    <cfRule type="cellIs" dxfId="27" priority="992" stopIfTrue="1" operator="greaterThan">
      <formula>0</formula>
    </cfRule>
  </conditionalFormatting>
  <conditionalFormatting sqref="U130">
    <cfRule type="cellIs" dxfId="28" priority="993" stopIfTrue="1" operator="greaterThan">
      <formula>0</formula>
    </cfRule>
  </conditionalFormatting>
  <conditionalFormatting sqref="U130">
    <cfRule type="cellIs" dxfId="25" priority="994" stopIfTrue="1" operator="greaterThan">
      <formula>0</formula>
    </cfRule>
  </conditionalFormatting>
  <conditionalFormatting sqref="U130">
    <cfRule type="cellIs" dxfId="27" priority="995" stopIfTrue="1" operator="greaterThan">
      <formula>0</formula>
    </cfRule>
  </conditionalFormatting>
  <conditionalFormatting sqref="U130">
    <cfRule type="cellIs" dxfId="28" priority="996" stopIfTrue="1" operator="greaterThan">
      <formula>0</formula>
    </cfRule>
  </conditionalFormatting>
  <conditionalFormatting sqref="U130">
    <cfRule type="cellIs" dxfId="25" priority="997" stopIfTrue="1" operator="greaterThan">
      <formula>0</formula>
    </cfRule>
  </conditionalFormatting>
  <conditionalFormatting sqref="U130">
    <cfRule type="cellIs" dxfId="27" priority="998" stopIfTrue="1" operator="greaterThan">
      <formula>0</formula>
    </cfRule>
  </conditionalFormatting>
  <conditionalFormatting sqref="U130">
    <cfRule type="cellIs" dxfId="28" priority="999" stopIfTrue="1" operator="greaterThan">
      <formula>0</formula>
    </cfRule>
  </conditionalFormatting>
  <conditionalFormatting sqref="U130">
    <cfRule type="cellIs" dxfId="25" priority="1000" stopIfTrue="1" operator="greaterThan">
      <formula>0</formula>
    </cfRule>
  </conditionalFormatting>
  <conditionalFormatting sqref="U131:U132">
    <cfRule type="cellIs" dxfId="26" priority="1001" stopIfTrue="1" operator="greaterThan">
      <formula>0</formula>
    </cfRule>
  </conditionalFormatting>
  <conditionalFormatting sqref="U131:U132">
    <cfRule type="cellIs" dxfId="27" priority="1002" stopIfTrue="1" operator="greaterThan">
      <formula>0</formula>
    </cfRule>
  </conditionalFormatting>
  <conditionalFormatting sqref="U131:U132">
    <cfRule type="cellIs" dxfId="28" priority="1003" stopIfTrue="1" operator="greaterThan">
      <formula>0</formula>
    </cfRule>
  </conditionalFormatting>
  <conditionalFormatting sqref="U131:U132">
    <cfRule type="cellIs" dxfId="25" priority="1004" stopIfTrue="1" operator="greaterThan">
      <formula>0</formula>
    </cfRule>
  </conditionalFormatting>
  <conditionalFormatting sqref="U132">
    <cfRule type="cellIs" dxfId="26" priority="1005" stopIfTrue="1" operator="greaterThan">
      <formula>0</formula>
    </cfRule>
  </conditionalFormatting>
  <conditionalFormatting sqref="U132">
    <cfRule type="cellIs" dxfId="27" priority="1006" stopIfTrue="1" operator="greaterThan">
      <formula>0</formula>
    </cfRule>
  </conditionalFormatting>
  <conditionalFormatting sqref="U132">
    <cfRule type="cellIs" dxfId="28" priority="1007" stopIfTrue="1" operator="greaterThan">
      <formula>0</formula>
    </cfRule>
  </conditionalFormatting>
  <conditionalFormatting sqref="U132">
    <cfRule type="cellIs" dxfId="25" priority="1008" stopIfTrue="1" operator="greaterThan">
      <formula>0</formula>
    </cfRule>
  </conditionalFormatting>
  <conditionalFormatting sqref="U132">
    <cfRule type="cellIs" dxfId="27" priority="1009" stopIfTrue="1" operator="greaterThan">
      <formula>0</formula>
    </cfRule>
  </conditionalFormatting>
  <conditionalFormatting sqref="U132">
    <cfRule type="cellIs" dxfId="28" priority="1010" stopIfTrue="1" operator="greaterThan">
      <formula>0</formula>
    </cfRule>
  </conditionalFormatting>
  <conditionalFormatting sqref="U132">
    <cfRule type="cellIs" dxfId="25" priority="1011" stopIfTrue="1" operator="greaterThan">
      <formula>0</formula>
    </cfRule>
  </conditionalFormatting>
  <conditionalFormatting sqref="U132">
    <cfRule type="cellIs" dxfId="27" priority="1012" stopIfTrue="1" operator="greaterThan">
      <formula>0</formula>
    </cfRule>
  </conditionalFormatting>
  <conditionalFormatting sqref="U132">
    <cfRule type="cellIs" dxfId="28" priority="1013" stopIfTrue="1" operator="greaterThan">
      <formula>0</formula>
    </cfRule>
  </conditionalFormatting>
  <conditionalFormatting sqref="U132">
    <cfRule type="cellIs" dxfId="25" priority="1014" stopIfTrue="1" operator="greaterThan">
      <formula>0</formula>
    </cfRule>
  </conditionalFormatting>
  <conditionalFormatting sqref="U134:U141">
    <cfRule type="cellIs" dxfId="26" priority="1015" stopIfTrue="1" operator="greaterThan">
      <formula>0</formula>
    </cfRule>
  </conditionalFormatting>
  <conditionalFormatting sqref="U134:U141">
    <cfRule type="cellIs" dxfId="27" priority="1016" stopIfTrue="1" operator="greaterThan">
      <formula>0</formula>
    </cfRule>
  </conditionalFormatting>
  <conditionalFormatting sqref="U134:U141">
    <cfRule type="cellIs" dxfId="28" priority="1017" stopIfTrue="1" operator="greaterThan">
      <formula>0</formula>
    </cfRule>
  </conditionalFormatting>
  <conditionalFormatting sqref="U134:U141">
    <cfRule type="cellIs" dxfId="25" priority="1018" stopIfTrue="1" operator="greaterThan">
      <formula>0</formula>
    </cfRule>
  </conditionalFormatting>
  <conditionalFormatting sqref="U134:U141">
    <cfRule type="cellIs" dxfId="27" priority="1019" stopIfTrue="1" operator="greaterThan">
      <formula>0</formula>
    </cfRule>
  </conditionalFormatting>
  <conditionalFormatting sqref="U134:U141">
    <cfRule type="cellIs" dxfId="28" priority="1020" stopIfTrue="1" operator="greaterThan">
      <formula>0</formula>
    </cfRule>
  </conditionalFormatting>
  <conditionalFormatting sqref="U134:U141">
    <cfRule type="cellIs" dxfId="25" priority="1021" stopIfTrue="1" operator="greaterThan">
      <formula>0</formula>
    </cfRule>
  </conditionalFormatting>
  <conditionalFormatting sqref="U134:U141">
    <cfRule type="cellIs" dxfId="26" priority="1022" stopIfTrue="1" operator="greaterThan">
      <formula>0</formula>
    </cfRule>
  </conditionalFormatting>
  <conditionalFormatting sqref="U134:U141">
    <cfRule type="cellIs" dxfId="27" priority="1023" stopIfTrue="1" operator="greaterThan">
      <formula>0</formula>
    </cfRule>
  </conditionalFormatting>
  <conditionalFormatting sqref="U134:U141">
    <cfRule type="cellIs" dxfId="28" priority="1024" stopIfTrue="1" operator="greaterThan">
      <formula>0</formula>
    </cfRule>
  </conditionalFormatting>
  <conditionalFormatting sqref="U134:U141">
    <cfRule type="cellIs" dxfId="25" priority="1025" stopIfTrue="1" operator="greaterThan">
      <formula>0</formula>
    </cfRule>
  </conditionalFormatting>
  <conditionalFormatting sqref="U134:U141">
    <cfRule type="cellIs" dxfId="27" priority="1026" stopIfTrue="1" operator="greaterThan">
      <formula>0</formula>
    </cfRule>
  </conditionalFormatting>
  <conditionalFormatting sqref="U134:U141">
    <cfRule type="cellIs" dxfId="28" priority="1027" stopIfTrue="1" operator="greaterThan">
      <formula>0</formula>
    </cfRule>
  </conditionalFormatting>
  <conditionalFormatting sqref="U134:U141">
    <cfRule type="cellIs" dxfId="25" priority="1028" stopIfTrue="1" operator="greaterThan">
      <formula>0</formula>
    </cfRule>
  </conditionalFormatting>
  <conditionalFormatting sqref="U143:U146">
    <cfRule type="cellIs" dxfId="26" priority="1029" stopIfTrue="1" operator="greaterThan">
      <formula>0</formula>
    </cfRule>
  </conditionalFormatting>
  <conditionalFormatting sqref="U143:U146">
    <cfRule type="cellIs" dxfId="27" priority="1030" stopIfTrue="1" operator="greaterThan">
      <formula>0</formula>
    </cfRule>
  </conditionalFormatting>
  <conditionalFormatting sqref="U143:U146">
    <cfRule type="cellIs" dxfId="28" priority="1031" stopIfTrue="1" operator="greaterThan">
      <formula>0</formula>
    </cfRule>
  </conditionalFormatting>
  <conditionalFormatting sqref="U143:U146">
    <cfRule type="cellIs" dxfId="25" priority="1032" stopIfTrue="1" operator="greaterThan">
      <formula>0</formula>
    </cfRule>
  </conditionalFormatting>
  <conditionalFormatting sqref="U143:U146">
    <cfRule type="cellIs" dxfId="27" priority="1033" stopIfTrue="1" operator="greaterThan">
      <formula>0</formula>
    </cfRule>
  </conditionalFormatting>
  <conditionalFormatting sqref="U143:U146">
    <cfRule type="cellIs" dxfId="28" priority="1034" stopIfTrue="1" operator="greaterThan">
      <formula>0</formula>
    </cfRule>
  </conditionalFormatting>
  <conditionalFormatting sqref="U143:U146">
    <cfRule type="cellIs" dxfId="25" priority="1035" stopIfTrue="1" operator="greaterThan">
      <formula>0</formula>
    </cfRule>
  </conditionalFormatting>
  <conditionalFormatting sqref="U143:U146">
    <cfRule type="cellIs" dxfId="26" priority="1036" stopIfTrue="1" operator="greaterThan">
      <formula>0</formula>
    </cfRule>
  </conditionalFormatting>
  <conditionalFormatting sqref="U143:U146">
    <cfRule type="cellIs" dxfId="27" priority="1037" stopIfTrue="1" operator="greaterThan">
      <formula>0</formula>
    </cfRule>
  </conditionalFormatting>
  <conditionalFormatting sqref="U143:U146">
    <cfRule type="cellIs" dxfId="28" priority="1038" stopIfTrue="1" operator="greaterThan">
      <formula>0</formula>
    </cfRule>
  </conditionalFormatting>
  <conditionalFormatting sqref="U143:U146">
    <cfRule type="cellIs" dxfId="25" priority="1039" stopIfTrue="1" operator="greaterThan">
      <formula>0</formula>
    </cfRule>
  </conditionalFormatting>
  <conditionalFormatting sqref="U143:U146">
    <cfRule type="cellIs" dxfId="27" priority="1040" stopIfTrue="1" operator="greaterThan">
      <formula>0</formula>
    </cfRule>
  </conditionalFormatting>
  <conditionalFormatting sqref="U143:U146">
    <cfRule type="cellIs" dxfId="28" priority="1041" stopIfTrue="1" operator="greaterThan">
      <formula>0</formula>
    </cfRule>
  </conditionalFormatting>
  <conditionalFormatting sqref="U143:U146">
    <cfRule type="cellIs" dxfId="25" priority="1042" stopIfTrue="1" operator="greaterThan">
      <formula>0</formula>
    </cfRule>
  </conditionalFormatting>
  <conditionalFormatting sqref="U148:U153">
    <cfRule type="cellIs" dxfId="26" priority="1043" stopIfTrue="1" operator="greaterThan">
      <formula>0</formula>
    </cfRule>
  </conditionalFormatting>
  <conditionalFormatting sqref="U148:U153">
    <cfRule type="cellIs" dxfId="27" priority="1044" stopIfTrue="1" operator="greaterThan">
      <formula>0</formula>
    </cfRule>
  </conditionalFormatting>
  <conditionalFormatting sqref="U148:U153">
    <cfRule type="cellIs" dxfId="28" priority="1045" stopIfTrue="1" operator="greaterThan">
      <formula>0</formula>
    </cfRule>
  </conditionalFormatting>
  <conditionalFormatting sqref="U148:U153">
    <cfRule type="cellIs" dxfId="25" priority="1046" stopIfTrue="1" operator="greaterThan">
      <formula>0</formula>
    </cfRule>
  </conditionalFormatting>
  <conditionalFormatting sqref="U148:U153">
    <cfRule type="cellIs" dxfId="27" priority="1047" stopIfTrue="1" operator="greaterThan">
      <formula>0</formula>
    </cfRule>
  </conditionalFormatting>
  <conditionalFormatting sqref="U148:U153">
    <cfRule type="cellIs" dxfId="28" priority="1048" stopIfTrue="1" operator="greaterThan">
      <formula>0</formula>
    </cfRule>
  </conditionalFormatting>
  <conditionalFormatting sqref="U148:U153">
    <cfRule type="cellIs" dxfId="25" priority="1049" stopIfTrue="1" operator="greaterThan">
      <formula>0</formula>
    </cfRule>
  </conditionalFormatting>
  <conditionalFormatting sqref="U148:U153">
    <cfRule type="cellIs" dxfId="26" priority="1050" stopIfTrue="1" operator="greaterThan">
      <formula>0</formula>
    </cfRule>
  </conditionalFormatting>
  <conditionalFormatting sqref="U148:U153">
    <cfRule type="cellIs" dxfId="27" priority="1051" stopIfTrue="1" operator="greaterThan">
      <formula>0</formula>
    </cfRule>
  </conditionalFormatting>
  <conditionalFormatting sqref="U148:U153">
    <cfRule type="cellIs" dxfId="28" priority="1052" stopIfTrue="1" operator="greaterThan">
      <formula>0</formula>
    </cfRule>
  </conditionalFormatting>
  <conditionalFormatting sqref="U148:U153">
    <cfRule type="cellIs" dxfId="25" priority="1053" stopIfTrue="1" operator="greaterThan">
      <formula>0</formula>
    </cfRule>
  </conditionalFormatting>
  <conditionalFormatting sqref="U148:U153">
    <cfRule type="cellIs" dxfId="27" priority="1054" stopIfTrue="1" operator="greaterThan">
      <formula>0</formula>
    </cfRule>
  </conditionalFormatting>
  <conditionalFormatting sqref="U148:U153">
    <cfRule type="cellIs" dxfId="28" priority="1055" stopIfTrue="1" operator="greaterThan">
      <formula>0</formula>
    </cfRule>
  </conditionalFormatting>
  <conditionalFormatting sqref="U148:U153">
    <cfRule type="cellIs" dxfId="25" priority="1056" stopIfTrue="1" operator="greaterThan">
      <formula>0</formula>
    </cfRule>
  </conditionalFormatting>
  <conditionalFormatting sqref="U155:U158">
    <cfRule type="cellIs" dxfId="26" priority="1057" stopIfTrue="1" operator="greaterThan">
      <formula>0</formula>
    </cfRule>
  </conditionalFormatting>
  <conditionalFormatting sqref="U155:U158">
    <cfRule type="cellIs" dxfId="27" priority="1058" stopIfTrue="1" operator="greaterThan">
      <formula>0</formula>
    </cfRule>
  </conditionalFormatting>
  <conditionalFormatting sqref="U155:U158">
    <cfRule type="cellIs" dxfId="28" priority="1059" stopIfTrue="1" operator="greaterThan">
      <formula>0</formula>
    </cfRule>
  </conditionalFormatting>
  <conditionalFormatting sqref="U155:U158">
    <cfRule type="cellIs" dxfId="25" priority="1060" stopIfTrue="1" operator="greaterThan">
      <formula>0</formula>
    </cfRule>
  </conditionalFormatting>
  <conditionalFormatting sqref="U155:U158">
    <cfRule type="cellIs" dxfId="27" priority="1061" stopIfTrue="1" operator="greaterThan">
      <formula>0</formula>
    </cfRule>
  </conditionalFormatting>
  <conditionalFormatting sqref="U155:U158">
    <cfRule type="cellIs" dxfId="28" priority="1062" stopIfTrue="1" operator="greaterThan">
      <formula>0</formula>
    </cfRule>
  </conditionalFormatting>
  <conditionalFormatting sqref="U155:U158">
    <cfRule type="cellIs" dxfId="25" priority="1063" stopIfTrue="1" operator="greaterThan">
      <formula>0</formula>
    </cfRule>
  </conditionalFormatting>
  <conditionalFormatting sqref="U155:U158">
    <cfRule type="cellIs" dxfId="26" priority="1064" stopIfTrue="1" operator="greaterThan">
      <formula>0</formula>
    </cfRule>
  </conditionalFormatting>
  <conditionalFormatting sqref="U155:U158">
    <cfRule type="cellIs" dxfId="27" priority="1065" stopIfTrue="1" operator="greaterThan">
      <formula>0</formula>
    </cfRule>
  </conditionalFormatting>
  <conditionalFormatting sqref="U155:U158">
    <cfRule type="cellIs" dxfId="28" priority="1066" stopIfTrue="1" operator="greaterThan">
      <formula>0</formula>
    </cfRule>
  </conditionalFormatting>
  <conditionalFormatting sqref="U155:U158">
    <cfRule type="cellIs" dxfId="25" priority="1067" stopIfTrue="1" operator="greaterThan">
      <formula>0</formula>
    </cfRule>
  </conditionalFormatting>
  <conditionalFormatting sqref="U155:U158">
    <cfRule type="cellIs" dxfId="27" priority="1068" stopIfTrue="1" operator="greaterThan">
      <formula>0</formula>
    </cfRule>
  </conditionalFormatting>
  <conditionalFormatting sqref="U155:U158">
    <cfRule type="cellIs" dxfId="28" priority="1069" stopIfTrue="1" operator="greaterThan">
      <formula>0</formula>
    </cfRule>
  </conditionalFormatting>
  <conditionalFormatting sqref="U155:U158">
    <cfRule type="cellIs" dxfId="25" priority="1070" stopIfTrue="1" operator="greaterThan">
      <formula>0</formula>
    </cfRule>
  </conditionalFormatting>
  <conditionalFormatting sqref="U160:U165">
    <cfRule type="cellIs" dxfId="26" priority="1071" stopIfTrue="1" operator="greaterThan">
      <formula>0</formula>
    </cfRule>
  </conditionalFormatting>
  <conditionalFormatting sqref="U160:U165">
    <cfRule type="cellIs" dxfId="27" priority="1072" stopIfTrue="1" operator="greaterThan">
      <formula>0</formula>
    </cfRule>
  </conditionalFormatting>
  <conditionalFormatting sqref="U160:U165">
    <cfRule type="cellIs" dxfId="28" priority="1073" stopIfTrue="1" operator="greaterThan">
      <formula>0</formula>
    </cfRule>
  </conditionalFormatting>
  <conditionalFormatting sqref="U160:U165">
    <cfRule type="cellIs" dxfId="25" priority="1074" stopIfTrue="1" operator="greaterThan">
      <formula>0</formula>
    </cfRule>
  </conditionalFormatting>
  <conditionalFormatting sqref="U160:U165">
    <cfRule type="cellIs" dxfId="27" priority="1075" stopIfTrue="1" operator="greaterThan">
      <formula>0</formula>
    </cfRule>
  </conditionalFormatting>
  <conditionalFormatting sqref="U160:U165">
    <cfRule type="cellIs" dxfId="28" priority="1076" stopIfTrue="1" operator="greaterThan">
      <formula>0</formula>
    </cfRule>
  </conditionalFormatting>
  <conditionalFormatting sqref="U160:U165">
    <cfRule type="cellIs" dxfId="25" priority="1077" stopIfTrue="1" operator="greaterThan">
      <formula>0</formula>
    </cfRule>
  </conditionalFormatting>
  <conditionalFormatting sqref="U160:U165">
    <cfRule type="cellIs" dxfId="26" priority="1078" stopIfTrue="1" operator="greaterThan">
      <formula>0</formula>
    </cfRule>
  </conditionalFormatting>
  <conditionalFormatting sqref="U160:U165">
    <cfRule type="cellIs" dxfId="27" priority="1079" stopIfTrue="1" operator="greaterThan">
      <formula>0</formula>
    </cfRule>
  </conditionalFormatting>
  <conditionalFormatting sqref="U160:U165">
    <cfRule type="cellIs" dxfId="28" priority="1080" stopIfTrue="1" operator="greaterThan">
      <formula>0</formula>
    </cfRule>
  </conditionalFormatting>
  <conditionalFormatting sqref="U160:U165">
    <cfRule type="cellIs" dxfId="25" priority="1081" stopIfTrue="1" operator="greaterThan">
      <formula>0</formula>
    </cfRule>
  </conditionalFormatting>
  <conditionalFormatting sqref="U160:U165">
    <cfRule type="cellIs" dxfId="27" priority="1082" stopIfTrue="1" operator="greaterThan">
      <formula>0</formula>
    </cfRule>
  </conditionalFormatting>
  <conditionalFormatting sqref="U160:U165">
    <cfRule type="cellIs" dxfId="28" priority="1083" stopIfTrue="1" operator="greaterThan">
      <formula>0</formula>
    </cfRule>
  </conditionalFormatting>
  <conditionalFormatting sqref="U160:U165">
    <cfRule type="cellIs" dxfId="25" priority="1084" stopIfTrue="1" operator="greaterThan">
      <formula>0</formula>
    </cfRule>
  </conditionalFormatting>
  <conditionalFormatting sqref="U167:U174">
    <cfRule type="cellIs" dxfId="26" priority="1085" stopIfTrue="1" operator="greaterThan">
      <formula>0</formula>
    </cfRule>
  </conditionalFormatting>
  <conditionalFormatting sqref="U167:U174">
    <cfRule type="cellIs" dxfId="27" priority="1086" stopIfTrue="1" operator="greaterThan">
      <formula>0</formula>
    </cfRule>
  </conditionalFormatting>
  <conditionalFormatting sqref="U167:U174">
    <cfRule type="cellIs" dxfId="28" priority="1087" stopIfTrue="1" operator="greaterThan">
      <formula>0</formula>
    </cfRule>
  </conditionalFormatting>
  <conditionalFormatting sqref="U167:U174">
    <cfRule type="cellIs" dxfId="25" priority="1088" stopIfTrue="1" operator="greaterThan">
      <formula>0</formula>
    </cfRule>
  </conditionalFormatting>
  <conditionalFormatting sqref="U167:U174">
    <cfRule type="cellIs" dxfId="27" priority="1089" stopIfTrue="1" operator="greaterThan">
      <formula>0</formula>
    </cfRule>
  </conditionalFormatting>
  <conditionalFormatting sqref="U167:U174">
    <cfRule type="cellIs" dxfId="28" priority="1090" stopIfTrue="1" operator="greaterThan">
      <formula>0</formula>
    </cfRule>
  </conditionalFormatting>
  <conditionalFormatting sqref="U167:U174">
    <cfRule type="cellIs" dxfId="25" priority="1091" stopIfTrue="1" operator="greaterThan">
      <formula>0</formula>
    </cfRule>
  </conditionalFormatting>
  <conditionalFormatting sqref="U167:U174">
    <cfRule type="cellIs" dxfId="26" priority="1092" stopIfTrue="1" operator="greaterThan">
      <formula>0</formula>
    </cfRule>
  </conditionalFormatting>
  <conditionalFormatting sqref="U167:U174">
    <cfRule type="cellIs" dxfId="27" priority="1093" stopIfTrue="1" operator="greaterThan">
      <formula>0</formula>
    </cfRule>
  </conditionalFormatting>
  <conditionalFormatting sqref="U167:U174">
    <cfRule type="cellIs" dxfId="28" priority="1094" stopIfTrue="1" operator="greaterThan">
      <formula>0</formula>
    </cfRule>
  </conditionalFormatting>
  <conditionalFormatting sqref="U167:U174">
    <cfRule type="cellIs" dxfId="25" priority="1095" stopIfTrue="1" operator="greaterThan">
      <formula>0</formula>
    </cfRule>
  </conditionalFormatting>
  <conditionalFormatting sqref="U167:U174">
    <cfRule type="cellIs" dxfId="27" priority="1096" stopIfTrue="1" operator="greaterThan">
      <formula>0</formula>
    </cfRule>
  </conditionalFormatting>
  <conditionalFormatting sqref="U167:U174">
    <cfRule type="cellIs" dxfId="28" priority="1097" stopIfTrue="1" operator="greaterThan">
      <formula>0</formula>
    </cfRule>
  </conditionalFormatting>
  <conditionalFormatting sqref="U167:U174">
    <cfRule type="cellIs" dxfId="25" priority="1098" stopIfTrue="1" operator="greaterThan">
      <formula>0</formula>
    </cfRule>
  </conditionalFormatting>
  <conditionalFormatting sqref="U176:U185">
    <cfRule type="cellIs" dxfId="26" priority="1099" stopIfTrue="1" operator="greaterThan">
      <formula>0</formula>
    </cfRule>
  </conditionalFormatting>
  <conditionalFormatting sqref="U176:U185">
    <cfRule type="cellIs" dxfId="27" priority="1100" stopIfTrue="1" operator="greaterThan">
      <formula>0</formula>
    </cfRule>
  </conditionalFormatting>
  <conditionalFormatting sqref="U176:U185">
    <cfRule type="cellIs" dxfId="28" priority="1101" stopIfTrue="1" operator="greaterThan">
      <formula>0</formula>
    </cfRule>
  </conditionalFormatting>
  <conditionalFormatting sqref="U176:U185">
    <cfRule type="cellIs" dxfId="25" priority="1102" stopIfTrue="1" operator="greaterThan">
      <formula>0</formula>
    </cfRule>
  </conditionalFormatting>
  <conditionalFormatting sqref="U176:U185">
    <cfRule type="cellIs" dxfId="27" priority="1103" stopIfTrue="1" operator="greaterThan">
      <formula>0</formula>
    </cfRule>
  </conditionalFormatting>
  <conditionalFormatting sqref="U176:U185">
    <cfRule type="cellIs" dxfId="28" priority="1104" stopIfTrue="1" operator="greaterThan">
      <formula>0</formula>
    </cfRule>
  </conditionalFormatting>
  <conditionalFormatting sqref="U176:U185">
    <cfRule type="cellIs" dxfId="25" priority="1105" stopIfTrue="1" operator="greaterThan">
      <formula>0</formula>
    </cfRule>
  </conditionalFormatting>
  <conditionalFormatting sqref="U176:U185">
    <cfRule type="cellIs" dxfId="26" priority="1106" stopIfTrue="1" operator="greaterThan">
      <formula>0</formula>
    </cfRule>
  </conditionalFormatting>
  <conditionalFormatting sqref="U176:U185">
    <cfRule type="cellIs" dxfId="27" priority="1107" stopIfTrue="1" operator="greaterThan">
      <formula>0</formula>
    </cfRule>
  </conditionalFormatting>
  <conditionalFormatting sqref="U176:U185">
    <cfRule type="cellIs" dxfId="28" priority="1108" stopIfTrue="1" operator="greaterThan">
      <formula>0</formula>
    </cfRule>
  </conditionalFormatting>
  <conditionalFormatting sqref="U176:U185">
    <cfRule type="cellIs" dxfId="25" priority="1109" stopIfTrue="1" operator="greaterThan">
      <formula>0</formula>
    </cfRule>
  </conditionalFormatting>
  <conditionalFormatting sqref="U176:U185">
    <cfRule type="cellIs" dxfId="27" priority="1110" stopIfTrue="1" operator="greaterThan">
      <formula>0</formula>
    </cfRule>
  </conditionalFormatting>
  <conditionalFormatting sqref="U176:U185">
    <cfRule type="cellIs" dxfId="28" priority="1111" stopIfTrue="1" operator="greaterThan">
      <formula>0</formula>
    </cfRule>
  </conditionalFormatting>
  <conditionalFormatting sqref="U176:U185">
    <cfRule type="cellIs" dxfId="25" priority="1112" stopIfTrue="1" operator="greaterThan">
      <formula>0</formula>
    </cfRule>
  </conditionalFormatting>
  <conditionalFormatting sqref="U187:U192 U194:U197">
    <cfRule type="cellIs" dxfId="26" priority="1113" stopIfTrue="1" operator="greaterThan">
      <formula>0</formula>
    </cfRule>
  </conditionalFormatting>
  <conditionalFormatting sqref="U187:U192 U194:U197">
    <cfRule type="cellIs" dxfId="27" priority="1114" stopIfTrue="1" operator="greaterThan">
      <formula>0</formula>
    </cfRule>
  </conditionalFormatting>
  <conditionalFormatting sqref="U187:U192 U194:U197">
    <cfRule type="cellIs" dxfId="28" priority="1115" stopIfTrue="1" operator="greaterThan">
      <formula>0</formula>
    </cfRule>
  </conditionalFormatting>
  <conditionalFormatting sqref="U187:U192 U194:U197">
    <cfRule type="cellIs" dxfId="25" priority="1116" stopIfTrue="1" operator="greaterThan">
      <formula>0</formula>
    </cfRule>
  </conditionalFormatting>
  <conditionalFormatting sqref="U192">
    <cfRule type="cellIs" dxfId="26" priority="1117" stopIfTrue="1" operator="greaterThan">
      <formula>0</formula>
    </cfRule>
  </conditionalFormatting>
  <conditionalFormatting sqref="U192">
    <cfRule type="cellIs" dxfId="27" priority="1118" stopIfTrue="1" operator="greaterThan">
      <formula>0</formula>
    </cfRule>
  </conditionalFormatting>
  <conditionalFormatting sqref="U192">
    <cfRule type="cellIs" dxfId="28" priority="1119" stopIfTrue="1" operator="greaterThan">
      <formula>0</formula>
    </cfRule>
  </conditionalFormatting>
  <conditionalFormatting sqref="U192">
    <cfRule type="cellIs" dxfId="25" priority="1120" stopIfTrue="1" operator="greaterThan">
      <formula>0</formula>
    </cfRule>
  </conditionalFormatting>
  <conditionalFormatting sqref="U192">
    <cfRule type="cellIs" dxfId="27" priority="1121" stopIfTrue="1" operator="greaterThan">
      <formula>0</formula>
    </cfRule>
  </conditionalFormatting>
  <conditionalFormatting sqref="U192">
    <cfRule type="cellIs" dxfId="28" priority="1122" stopIfTrue="1" operator="greaterThan">
      <formula>0</formula>
    </cfRule>
  </conditionalFormatting>
  <conditionalFormatting sqref="U192">
    <cfRule type="cellIs" dxfId="25" priority="1123" stopIfTrue="1" operator="greaterThan">
      <formula>0</formula>
    </cfRule>
  </conditionalFormatting>
  <conditionalFormatting sqref="U192">
    <cfRule type="cellIs" dxfId="27" priority="1124" stopIfTrue="1" operator="greaterThan">
      <formula>0</formula>
    </cfRule>
  </conditionalFormatting>
  <conditionalFormatting sqref="U192">
    <cfRule type="cellIs" dxfId="28" priority="1125" stopIfTrue="1" operator="greaterThan">
      <formula>0</formula>
    </cfRule>
  </conditionalFormatting>
  <conditionalFormatting sqref="U192">
    <cfRule type="cellIs" dxfId="25" priority="1126" stopIfTrue="1" operator="greaterThan">
      <formula>0</formula>
    </cfRule>
  </conditionalFormatting>
  <conditionalFormatting sqref="U194:U197">
    <cfRule type="cellIs" dxfId="27" priority="1127" stopIfTrue="1" operator="greaterThan">
      <formula>0</formula>
    </cfRule>
  </conditionalFormatting>
  <conditionalFormatting sqref="U194:U197">
    <cfRule type="cellIs" dxfId="28" priority="1128" stopIfTrue="1" operator="greaterThan">
      <formula>0</formula>
    </cfRule>
  </conditionalFormatting>
  <conditionalFormatting sqref="U194:U197">
    <cfRule type="cellIs" dxfId="25" priority="1129" stopIfTrue="1" operator="greaterThan">
      <formula>0</formula>
    </cfRule>
  </conditionalFormatting>
  <conditionalFormatting sqref="U194:U197">
    <cfRule type="cellIs" dxfId="26" priority="1130" stopIfTrue="1" operator="greaterThan">
      <formula>0</formula>
    </cfRule>
  </conditionalFormatting>
  <conditionalFormatting sqref="U194:U197">
    <cfRule type="cellIs" dxfId="27" priority="1131" stopIfTrue="1" operator="greaterThan">
      <formula>0</formula>
    </cfRule>
  </conditionalFormatting>
  <conditionalFormatting sqref="U194:U197">
    <cfRule type="cellIs" dxfId="28" priority="1132" stopIfTrue="1" operator="greaterThan">
      <formula>0</formula>
    </cfRule>
  </conditionalFormatting>
  <conditionalFormatting sqref="U194:U197">
    <cfRule type="cellIs" dxfId="25" priority="1133" stopIfTrue="1" operator="greaterThan">
      <formula>0</formula>
    </cfRule>
  </conditionalFormatting>
  <conditionalFormatting sqref="U194:U197">
    <cfRule type="cellIs" dxfId="27" priority="1134" stopIfTrue="1" operator="greaterThan">
      <formula>0</formula>
    </cfRule>
  </conditionalFormatting>
  <conditionalFormatting sqref="U194:U197">
    <cfRule type="cellIs" dxfId="28" priority="1135" stopIfTrue="1" operator="greaterThan">
      <formula>0</formula>
    </cfRule>
  </conditionalFormatting>
  <conditionalFormatting sqref="U194:U197">
    <cfRule type="cellIs" dxfId="25" priority="1136" stopIfTrue="1" operator="greaterThan">
      <formula>0</formula>
    </cfRule>
  </conditionalFormatting>
  <conditionalFormatting sqref="U199:U206">
    <cfRule type="cellIs" dxfId="26" priority="1137" stopIfTrue="1" operator="greaterThan">
      <formula>0</formula>
    </cfRule>
  </conditionalFormatting>
  <conditionalFormatting sqref="U199:U206">
    <cfRule type="cellIs" dxfId="27" priority="1138" stopIfTrue="1" operator="greaterThan">
      <formula>0</formula>
    </cfRule>
  </conditionalFormatting>
  <conditionalFormatting sqref="U199:U206">
    <cfRule type="cellIs" dxfId="28" priority="1139" stopIfTrue="1" operator="greaterThan">
      <formula>0</formula>
    </cfRule>
  </conditionalFormatting>
  <conditionalFormatting sqref="U199:U206">
    <cfRule type="cellIs" dxfId="25" priority="1140" stopIfTrue="1" operator="greaterThan">
      <formula>0</formula>
    </cfRule>
  </conditionalFormatting>
  <conditionalFormatting sqref="U199:U206">
    <cfRule type="cellIs" dxfId="27" priority="1141" stopIfTrue="1" operator="greaterThan">
      <formula>0</formula>
    </cfRule>
  </conditionalFormatting>
  <conditionalFormatting sqref="U199:U206">
    <cfRule type="cellIs" dxfId="28" priority="1142" stopIfTrue="1" operator="greaterThan">
      <formula>0</formula>
    </cfRule>
  </conditionalFormatting>
  <conditionalFormatting sqref="U199:U206">
    <cfRule type="cellIs" dxfId="25" priority="1143" stopIfTrue="1" operator="greaterThan">
      <formula>0</formula>
    </cfRule>
  </conditionalFormatting>
  <conditionalFormatting sqref="U199:U206">
    <cfRule type="cellIs" dxfId="26" priority="1144" stopIfTrue="1" operator="greaterThan">
      <formula>0</formula>
    </cfRule>
  </conditionalFormatting>
  <conditionalFormatting sqref="U199:U206">
    <cfRule type="cellIs" dxfId="27" priority="1145" stopIfTrue="1" operator="greaterThan">
      <formula>0</formula>
    </cfRule>
  </conditionalFormatting>
  <conditionalFormatting sqref="U199:U206">
    <cfRule type="cellIs" dxfId="28" priority="1146" stopIfTrue="1" operator="greaterThan">
      <formula>0</formula>
    </cfRule>
  </conditionalFormatting>
  <conditionalFormatting sqref="U199:U206">
    <cfRule type="cellIs" dxfId="25" priority="1147" stopIfTrue="1" operator="greaterThan">
      <formula>0</formula>
    </cfRule>
  </conditionalFormatting>
  <conditionalFormatting sqref="U199:U206">
    <cfRule type="cellIs" dxfId="27" priority="1148" stopIfTrue="1" operator="greaterThan">
      <formula>0</formula>
    </cfRule>
  </conditionalFormatting>
  <conditionalFormatting sqref="U199:U206">
    <cfRule type="cellIs" dxfId="28" priority="1149" stopIfTrue="1" operator="greaterThan">
      <formula>0</formula>
    </cfRule>
  </conditionalFormatting>
  <conditionalFormatting sqref="U199:U206">
    <cfRule type="cellIs" dxfId="25" priority="1150" stopIfTrue="1" operator="greaterThan">
      <formula>0</formula>
    </cfRule>
  </conditionalFormatting>
  <conditionalFormatting sqref="U215:U222">
    <cfRule type="cellIs" dxfId="26" priority="1151" stopIfTrue="1" operator="greaterThan">
      <formula>0</formula>
    </cfRule>
  </conditionalFormatting>
  <conditionalFormatting sqref="U215:U222">
    <cfRule type="cellIs" dxfId="27" priority="1152" stopIfTrue="1" operator="greaterThan">
      <formula>0</formula>
    </cfRule>
  </conditionalFormatting>
  <conditionalFormatting sqref="U215:U222">
    <cfRule type="cellIs" dxfId="28" priority="1153" stopIfTrue="1" operator="greaterThan">
      <formula>0</formula>
    </cfRule>
  </conditionalFormatting>
  <conditionalFormatting sqref="U215:U222">
    <cfRule type="cellIs" dxfId="25" priority="1154" stopIfTrue="1" operator="greaterThan">
      <formula>0</formula>
    </cfRule>
  </conditionalFormatting>
  <conditionalFormatting sqref="U215:U222">
    <cfRule type="cellIs" dxfId="27" priority="1155" stopIfTrue="1" operator="greaterThan">
      <formula>0</formula>
    </cfRule>
  </conditionalFormatting>
  <conditionalFormatting sqref="U215:U222">
    <cfRule type="cellIs" dxfId="28" priority="1156" stopIfTrue="1" operator="greaterThan">
      <formula>0</formula>
    </cfRule>
  </conditionalFormatting>
  <conditionalFormatting sqref="U215:U222">
    <cfRule type="cellIs" dxfId="25" priority="1157" stopIfTrue="1" operator="greaterThan">
      <formula>0</formula>
    </cfRule>
  </conditionalFormatting>
  <conditionalFormatting sqref="U215:U222">
    <cfRule type="cellIs" dxfId="26" priority="1158" stopIfTrue="1" operator="greaterThan">
      <formula>0</formula>
    </cfRule>
  </conditionalFormatting>
  <conditionalFormatting sqref="U215:U222">
    <cfRule type="cellIs" dxfId="27" priority="1159" stopIfTrue="1" operator="greaterThan">
      <formula>0</formula>
    </cfRule>
  </conditionalFormatting>
  <conditionalFormatting sqref="U215:U222">
    <cfRule type="cellIs" dxfId="28" priority="1160" stopIfTrue="1" operator="greaterThan">
      <formula>0</formula>
    </cfRule>
  </conditionalFormatting>
  <conditionalFormatting sqref="U215:U222">
    <cfRule type="cellIs" dxfId="25" priority="1161" stopIfTrue="1" operator="greaterThan">
      <formula>0</formula>
    </cfRule>
  </conditionalFormatting>
  <conditionalFormatting sqref="U215:U222">
    <cfRule type="cellIs" dxfId="27" priority="1162" stopIfTrue="1" operator="greaterThan">
      <formula>0</formula>
    </cfRule>
  </conditionalFormatting>
  <conditionalFormatting sqref="U215:U222">
    <cfRule type="cellIs" dxfId="28" priority="1163" stopIfTrue="1" operator="greaterThan">
      <formula>0</formula>
    </cfRule>
  </conditionalFormatting>
  <conditionalFormatting sqref="U215:U222">
    <cfRule type="cellIs" dxfId="25" priority="1164" stopIfTrue="1" operator="greaterThan">
      <formula>0</formula>
    </cfRule>
  </conditionalFormatting>
  <conditionalFormatting sqref="U224:U227">
    <cfRule type="cellIs" dxfId="26" priority="1165" stopIfTrue="1" operator="greaterThan">
      <formula>0</formula>
    </cfRule>
  </conditionalFormatting>
  <conditionalFormatting sqref="U224:U227">
    <cfRule type="cellIs" dxfId="27" priority="1166" stopIfTrue="1" operator="greaterThan">
      <formula>0</formula>
    </cfRule>
  </conditionalFormatting>
  <conditionalFormatting sqref="U224:U227">
    <cfRule type="cellIs" dxfId="28" priority="1167" stopIfTrue="1" operator="greaterThan">
      <formula>0</formula>
    </cfRule>
  </conditionalFormatting>
  <conditionalFormatting sqref="U224:U227">
    <cfRule type="cellIs" dxfId="25" priority="1168" stopIfTrue="1" operator="greaterThan">
      <formula>0</formula>
    </cfRule>
  </conditionalFormatting>
  <conditionalFormatting sqref="U224:U227">
    <cfRule type="cellIs" dxfId="27" priority="1169" stopIfTrue="1" operator="greaterThan">
      <formula>0</formula>
    </cfRule>
  </conditionalFormatting>
  <conditionalFormatting sqref="U224:U227">
    <cfRule type="cellIs" dxfId="28" priority="1170" stopIfTrue="1" operator="greaterThan">
      <formula>0</formula>
    </cfRule>
  </conditionalFormatting>
  <conditionalFormatting sqref="U224:U227">
    <cfRule type="cellIs" dxfId="25" priority="1171" stopIfTrue="1" operator="greaterThan">
      <formula>0</formula>
    </cfRule>
  </conditionalFormatting>
  <conditionalFormatting sqref="U224:U227">
    <cfRule type="cellIs" dxfId="26" priority="1172" stopIfTrue="1" operator="greaterThan">
      <formula>0</formula>
    </cfRule>
  </conditionalFormatting>
  <conditionalFormatting sqref="U224:U227">
    <cfRule type="cellIs" dxfId="27" priority="1173" stopIfTrue="1" operator="greaterThan">
      <formula>0</formula>
    </cfRule>
  </conditionalFormatting>
  <conditionalFormatting sqref="U224:U227">
    <cfRule type="cellIs" dxfId="28" priority="1174" stopIfTrue="1" operator="greaterThan">
      <formula>0</formula>
    </cfRule>
  </conditionalFormatting>
  <conditionalFormatting sqref="U224:U227">
    <cfRule type="cellIs" dxfId="25" priority="1175" stopIfTrue="1" operator="greaterThan">
      <formula>0</formula>
    </cfRule>
  </conditionalFormatting>
  <conditionalFormatting sqref="U224:U227">
    <cfRule type="cellIs" dxfId="27" priority="1176" stopIfTrue="1" operator="greaterThan">
      <formula>0</formula>
    </cfRule>
  </conditionalFormatting>
  <conditionalFormatting sqref="U224:U227">
    <cfRule type="cellIs" dxfId="28" priority="1177" stopIfTrue="1" operator="greaterThan">
      <formula>0</formula>
    </cfRule>
  </conditionalFormatting>
  <conditionalFormatting sqref="U224:U227">
    <cfRule type="cellIs" dxfId="25" priority="1178" stopIfTrue="1" operator="greaterThan">
      <formula>0</formula>
    </cfRule>
  </conditionalFormatting>
  <conditionalFormatting sqref="U229:U234">
    <cfRule type="cellIs" dxfId="26" priority="1179" stopIfTrue="1" operator="greaterThan">
      <formula>0</formula>
    </cfRule>
  </conditionalFormatting>
  <conditionalFormatting sqref="U229:U234">
    <cfRule type="cellIs" dxfId="27" priority="1180" stopIfTrue="1" operator="greaterThan">
      <formula>0</formula>
    </cfRule>
  </conditionalFormatting>
  <conditionalFormatting sqref="U229:U234">
    <cfRule type="cellIs" dxfId="28" priority="1181" stopIfTrue="1" operator="greaterThan">
      <formula>0</formula>
    </cfRule>
  </conditionalFormatting>
  <conditionalFormatting sqref="U229:U234">
    <cfRule type="cellIs" dxfId="25" priority="1182" stopIfTrue="1" operator="greaterThan">
      <formula>0</formula>
    </cfRule>
  </conditionalFormatting>
  <conditionalFormatting sqref="U229:U234">
    <cfRule type="cellIs" dxfId="27" priority="1183" stopIfTrue="1" operator="greaterThan">
      <formula>0</formula>
    </cfRule>
  </conditionalFormatting>
  <conditionalFormatting sqref="U229:U234">
    <cfRule type="cellIs" dxfId="28" priority="1184" stopIfTrue="1" operator="greaterThan">
      <formula>0</formula>
    </cfRule>
  </conditionalFormatting>
  <conditionalFormatting sqref="U229:U234">
    <cfRule type="cellIs" dxfId="25" priority="1185" stopIfTrue="1" operator="greaterThan">
      <formula>0</formula>
    </cfRule>
  </conditionalFormatting>
  <conditionalFormatting sqref="U229:U234">
    <cfRule type="cellIs" dxfId="27" priority="1186" stopIfTrue="1" operator="greaterThan">
      <formula>0</formula>
    </cfRule>
  </conditionalFormatting>
  <conditionalFormatting sqref="U229:U234">
    <cfRule type="cellIs" dxfId="28" priority="1187" stopIfTrue="1" operator="greaterThan">
      <formula>0</formula>
    </cfRule>
  </conditionalFormatting>
  <conditionalFormatting sqref="U229:U234">
    <cfRule type="cellIs" dxfId="25" priority="1188" stopIfTrue="1" operator="greaterThan">
      <formula>0</formula>
    </cfRule>
  </conditionalFormatting>
  <conditionalFormatting sqref="U229:U235">
    <cfRule type="cellIs" dxfId="26" priority="1189" stopIfTrue="1" operator="greaterThan">
      <formula>0</formula>
    </cfRule>
  </conditionalFormatting>
  <conditionalFormatting sqref="U229:U235">
    <cfRule type="cellIs" dxfId="27" priority="1190" stopIfTrue="1" operator="greaterThan">
      <formula>0</formula>
    </cfRule>
  </conditionalFormatting>
  <conditionalFormatting sqref="U229:U235">
    <cfRule type="cellIs" dxfId="28" priority="1191" stopIfTrue="1" operator="greaterThan">
      <formula>0</formula>
    </cfRule>
  </conditionalFormatting>
  <conditionalFormatting sqref="U229:U235">
    <cfRule type="cellIs" dxfId="25" priority="1192" stopIfTrue="1" operator="greaterThan">
      <formula>0</formula>
    </cfRule>
  </conditionalFormatting>
  <conditionalFormatting sqref="U235">
    <cfRule type="cellIs" dxfId="27" priority="1193" stopIfTrue="1" operator="greaterThan">
      <formula>0</formula>
    </cfRule>
  </conditionalFormatting>
  <conditionalFormatting sqref="U235">
    <cfRule type="cellIs" dxfId="28" priority="1194" stopIfTrue="1" operator="greaterThan">
      <formula>0</formula>
    </cfRule>
  </conditionalFormatting>
  <conditionalFormatting sqref="U235">
    <cfRule type="cellIs" dxfId="25" priority="1195" stopIfTrue="1" operator="greaterThan">
      <formula>0</formula>
    </cfRule>
  </conditionalFormatting>
  <conditionalFormatting sqref="U235">
    <cfRule type="cellIs" dxfId="26" priority="1196" stopIfTrue="1" operator="greaterThan">
      <formula>0</formula>
    </cfRule>
  </conditionalFormatting>
  <conditionalFormatting sqref="U235">
    <cfRule type="cellIs" dxfId="27" priority="1197" stopIfTrue="1" operator="greaterThan">
      <formula>0</formula>
    </cfRule>
  </conditionalFormatting>
  <conditionalFormatting sqref="U235">
    <cfRule type="cellIs" dxfId="28" priority="1198" stopIfTrue="1" operator="greaterThan">
      <formula>0</formula>
    </cfRule>
  </conditionalFormatting>
  <conditionalFormatting sqref="U235">
    <cfRule type="cellIs" dxfId="25" priority="1199" stopIfTrue="1" operator="greaterThan">
      <formula>0</formula>
    </cfRule>
  </conditionalFormatting>
  <conditionalFormatting sqref="U235">
    <cfRule type="cellIs" dxfId="27" priority="1200" stopIfTrue="1" operator="greaterThan">
      <formula>0</formula>
    </cfRule>
  </conditionalFormatting>
  <conditionalFormatting sqref="U235">
    <cfRule type="cellIs" dxfId="28" priority="1201" stopIfTrue="1" operator="greaterThan">
      <formula>0</formula>
    </cfRule>
  </conditionalFormatting>
  <conditionalFormatting sqref="U235">
    <cfRule type="cellIs" dxfId="25" priority="1202" stopIfTrue="1" operator="greaterThan">
      <formula>0</formula>
    </cfRule>
  </conditionalFormatting>
  <conditionalFormatting sqref="U237:U242">
    <cfRule type="cellIs" dxfId="26" priority="1203" stopIfTrue="1" operator="greaterThan">
      <formula>0</formula>
    </cfRule>
  </conditionalFormatting>
  <conditionalFormatting sqref="U237:U242">
    <cfRule type="cellIs" dxfId="27" priority="1204" stopIfTrue="1" operator="greaterThan">
      <formula>0</formula>
    </cfRule>
  </conditionalFormatting>
  <conditionalFormatting sqref="U237:U242">
    <cfRule type="cellIs" dxfId="28" priority="1205" stopIfTrue="1" operator="greaterThan">
      <formula>0</formula>
    </cfRule>
  </conditionalFormatting>
  <conditionalFormatting sqref="U237:U242">
    <cfRule type="cellIs" dxfId="25" priority="1206" stopIfTrue="1" operator="greaterThan">
      <formula>0</formula>
    </cfRule>
  </conditionalFormatting>
  <conditionalFormatting sqref="U237:U242">
    <cfRule type="cellIs" dxfId="27" priority="1207" stopIfTrue="1" operator="greaterThan">
      <formula>0</formula>
    </cfRule>
  </conditionalFormatting>
  <conditionalFormatting sqref="U237:U242">
    <cfRule type="cellIs" dxfId="28" priority="1208" stopIfTrue="1" operator="greaterThan">
      <formula>0</formula>
    </cfRule>
  </conditionalFormatting>
  <conditionalFormatting sqref="U237:U242">
    <cfRule type="cellIs" dxfId="25" priority="1209" stopIfTrue="1" operator="greaterThan">
      <formula>0</formula>
    </cfRule>
  </conditionalFormatting>
  <conditionalFormatting sqref="U237:U242">
    <cfRule type="cellIs" dxfId="26" priority="1210" stopIfTrue="1" operator="greaterThan">
      <formula>0</formula>
    </cfRule>
  </conditionalFormatting>
  <conditionalFormatting sqref="U237:U242">
    <cfRule type="cellIs" dxfId="27" priority="1211" stopIfTrue="1" operator="greaterThan">
      <formula>0</formula>
    </cfRule>
  </conditionalFormatting>
  <conditionalFormatting sqref="U237:U242">
    <cfRule type="cellIs" dxfId="28" priority="1212" stopIfTrue="1" operator="greaterThan">
      <formula>0</formula>
    </cfRule>
  </conditionalFormatting>
  <conditionalFormatting sqref="U237:U242">
    <cfRule type="cellIs" dxfId="25" priority="1213" stopIfTrue="1" operator="greaterThan">
      <formula>0</formula>
    </cfRule>
  </conditionalFormatting>
  <conditionalFormatting sqref="U237:U242">
    <cfRule type="cellIs" dxfId="27" priority="1214" stopIfTrue="1" operator="greaterThan">
      <formula>0</formula>
    </cfRule>
  </conditionalFormatting>
  <conditionalFormatting sqref="U237:U242">
    <cfRule type="cellIs" dxfId="28" priority="1215" stopIfTrue="1" operator="greaterThan">
      <formula>0</formula>
    </cfRule>
  </conditionalFormatting>
  <conditionalFormatting sqref="U237:U242">
    <cfRule type="cellIs" dxfId="25" priority="1216" stopIfTrue="1" operator="greaterThan">
      <formula>0</formula>
    </cfRule>
  </conditionalFormatting>
  <conditionalFormatting sqref="U244:U255">
    <cfRule type="cellIs" dxfId="26" priority="1217" stopIfTrue="1" operator="greaterThan">
      <formula>0</formula>
    </cfRule>
  </conditionalFormatting>
  <conditionalFormatting sqref="U244:U255">
    <cfRule type="cellIs" dxfId="27" priority="1218" stopIfTrue="1" operator="greaterThan">
      <formula>0</formula>
    </cfRule>
  </conditionalFormatting>
  <conditionalFormatting sqref="U244:U255">
    <cfRule type="cellIs" dxfId="28" priority="1219" stopIfTrue="1" operator="greaterThan">
      <formula>0</formula>
    </cfRule>
  </conditionalFormatting>
  <conditionalFormatting sqref="U244:U255">
    <cfRule type="cellIs" dxfId="25" priority="1220" stopIfTrue="1" operator="greaterThan">
      <formula>0</formula>
    </cfRule>
  </conditionalFormatting>
  <conditionalFormatting sqref="U244:U255">
    <cfRule type="cellIs" dxfId="27" priority="1221" stopIfTrue="1" operator="greaterThan">
      <formula>0</formula>
    </cfRule>
  </conditionalFormatting>
  <conditionalFormatting sqref="U244:U255">
    <cfRule type="cellIs" dxfId="28" priority="1222" stopIfTrue="1" operator="greaterThan">
      <formula>0</formula>
    </cfRule>
  </conditionalFormatting>
  <conditionalFormatting sqref="U244:U255">
    <cfRule type="cellIs" dxfId="25" priority="1223" stopIfTrue="1" operator="greaterThan">
      <formula>0</formula>
    </cfRule>
  </conditionalFormatting>
  <conditionalFormatting sqref="U244:U255">
    <cfRule type="cellIs" dxfId="26" priority="1224" stopIfTrue="1" operator="greaterThan">
      <formula>0</formula>
    </cfRule>
  </conditionalFormatting>
  <conditionalFormatting sqref="U244:U255">
    <cfRule type="cellIs" dxfId="27" priority="1225" stopIfTrue="1" operator="greaterThan">
      <formula>0</formula>
    </cfRule>
  </conditionalFormatting>
  <conditionalFormatting sqref="U244:U255">
    <cfRule type="cellIs" dxfId="28" priority="1226" stopIfTrue="1" operator="greaterThan">
      <formula>0</formula>
    </cfRule>
  </conditionalFormatting>
  <conditionalFormatting sqref="U244:U255">
    <cfRule type="cellIs" dxfId="25" priority="1227" stopIfTrue="1" operator="greaterThan">
      <formula>0</formula>
    </cfRule>
  </conditionalFormatting>
  <conditionalFormatting sqref="U244:U255">
    <cfRule type="cellIs" dxfId="27" priority="1228" stopIfTrue="1" operator="greaterThan">
      <formula>0</formula>
    </cfRule>
  </conditionalFormatting>
  <conditionalFormatting sqref="U244:U255">
    <cfRule type="cellIs" dxfId="28" priority="1229" stopIfTrue="1" operator="greaterThan">
      <formula>0</formula>
    </cfRule>
  </conditionalFormatting>
  <conditionalFormatting sqref="U244:U255">
    <cfRule type="cellIs" dxfId="25" priority="1230" stopIfTrue="1" operator="greaterThan">
      <formula>0</formula>
    </cfRule>
  </conditionalFormatting>
  <conditionalFormatting sqref="V5 V198:V213">
    <cfRule type="cellIs" dxfId="30" priority="1231" stopIfTrue="1" operator="greaterThan">
      <formula>0</formula>
    </cfRule>
  </conditionalFormatting>
  <conditionalFormatting sqref="V7:V10 V90:V120">
    <cfRule type="cellIs" dxfId="29" priority="1232" stopIfTrue="1" operator="greaterThan">
      <formula>0</formula>
    </cfRule>
  </conditionalFormatting>
  <conditionalFormatting sqref="V7:V10 V90:V120">
    <cfRule type="cellIs" dxfId="30" priority="1233" stopIfTrue="1" operator="greaterThan">
      <formula>0</formula>
    </cfRule>
  </conditionalFormatting>
  <conditionalFormatting sqref="V12:V39">
    <cfRule type="cellIs" dxfId="29" priority="1234" stopIfTrue="1" operator="greaterThan">
      <formula>0</formula>
    </cfRule>
  </conditionalFormatting>
  <conditionalFormatting sqref="V12:V39">
    <cfRule type="cellIs" dxfId="30" priority="1235" stopIfTrue="1" operator="greaterThan">
      <formula>0</formula>
    </cfRule>
  </conditionalFormatting>
  <conditionalFormatting sqref="V41:V48">
    <cfRule type="cellIs" dxfId="29" priority="1236" stopIfTrue="1" operator="greaterThan">
      <formula>0</formula>
    </cfRule>
  </conditionalFormatting>
  <conditionalFormatting sqref="V41:V48">
    <cfRule type="cellIs" dxfId="30" priority="1237" stopIfTrue="1" operator="greaterThan">
      <formula>0</formula>
    </cfRule>
  </conditionalFormatting>
  <conditionalFormatting sqref="V49 V166:AD166 V228:AB228 V236:X236 AB229:AB234">
    <cfRule type="cellIs" dxfId="16" priority="1238" stopIfTrue="1" operator="greaterThan">
      <formula>0</formula>
    </cfRule>
  </conditionalFormatting>
  <conditionalFormatting sqref="V49 V166:AD166 V228:AB228 V236:X236 AB229:AB234">
    <cfRule type="cellIs" dxfId="17" priority="1239" stopIfTrue="1" operator="greaterThan">
      <formula>0</formula>
    </cfRule>
  </conditionalFormatting>
  <conditionalFormatting sqref="V50:V54">
    <cfRule type="cellIs" dxfId="29" priority="1240" stopIfTrue="1" operator="greaterThan">
      <formula>0</formula>
    </cfRule>
  </conditionalFormatting>
  <conditionalFormatting sqref="V50:V54">
    <cfRule type="cellIs" dxfId="30" priority="1241" stopIfTrue="1" operator="greaterThan">
      <formula>0</formula>
    </cfRule>
  </conditionalFormatting>
  <conditionalFormatting sqref="V56:V61">
    <cfRule type="cellIs" dxfId="29" priority="1242" stopIfTrue="1" operator="greaterThan">
      <formula>0</formula>
    </cfRule>
  </conditionalFormatting>
  <conditionalFormatting sqref="V56:V61">
    <cfRule type="cellIs" dxfId="30" priority="1243" stopIfTrue="1" operator="greaterThan">
      <formula>0</formula>
    </cfRule>
  </conditionalFormatting>
  <conditionalFormatting sqref="V63:V80">
    <cfRule type="cellIs" dxfId="29" priority="1244" stopIfTrue="1" operator="greaterThan">
      <formula>0</formula>
    </cfRule>
  </conditionalFormatting>
  <conditionalFormatting sqref="V63:V80">
    <cfRule type="cellIs" dxfId="30" priority="1245" stopIfTrue="1" operator="greaterThan">
      <formula>0</formula>
    </cfRule>
  </conditionalFormatting>
  <conditionalFormatting sqref="V82:V88">
    <cfRule type="cellIs" dxfId="29" priority="1246" stopIfTrue="1" operator="greaterThan">
      <formula>0</formula>
    </cfRule>
  </conditionalFormatting>
  <conditionalFormatting sqref="V82:V88">
    <cfRule type="cellIs" dxfId="30" priority="1247" stopIfTrue="1" operator="greaterThan">
      <formula>0</formula>
    </cfRule>
  </conditionalFormatting>
  <conditionalFormatting sqref="V122:V127">
    <cfRule type="cellIs" dxfId="29" priority="1248" stopIfTrue="1" operator="greaterThan">
      <formula>0</formula>
    </cfRule>
  </conditionalFormatting>
  <conditionalFormatting sqref="V122:V127">
    <cfRule type="cellIs" dxfId="30" priority="1249" stopIfTrue="1" operator="greaterThan">
      <formula>0</formula>
    </cfRule>
  </conditionalFormatting>
  <conditionalFormatting sqref="V129:V132">
    <cfRule type="cellIs" dxfId="29" priority="1250" stopIfTrue="1" operator="greaterThan">
      <formula>0</formula>
    </cfRule>
  </conditionalFormatting>
  <conditionalFormatting sqref="V129:V132">
    <cfRule type="cellIs" dxfId="30" priority="1251" stopIfTrue="1" operator="greaterThan">
      <formula>0</formula>
    </cfRule>
  </conditionalFormatting>
  <conditionalFormatting sqref="V134:V141">
    <cfRule type="cellIs" dxfId="29" priority="1252" stopIfTrue="1" operator="greaterThan">
      <formula>0</formula>
    </cfRule>
  </conditionalFormatting>
  <conditionalFormatting sqref="V134:V141">
    <cfRule type="cellIs" dxfId="30" priority="1253" stopIfTrue="1" operator="greaterThan">
      <formula>0</formula>
    </cfRule>
  </conditionalFormatting>
  <conditionalFormatting sqref="V143:V146">
    <cfRule type="cellIs" dxfId="29" priority="1254" stopIfTrue="1" operator="greaterThan">
      <formula>0</formula>
    </cfRule>
  </conditionalFormatting>
  <conditionalFormatting sqref="V143:V146">
    <cfRule type="cellIs" dxfId="30" priority="1255" stopIfTrue="1" operator="greaterThan">
      <formula>0</formula>
    </cfRule>
  </conditionalFormatting>
  <conditionalFormatting sqref="V148:V153">
    <cfRule type="cellIs" dxfId="29" priority="1256" stopIfTrue="1" operator="greaterThan">
      <formula>0</formula>
    </cfRule>
  </conditionalFormatting>
  <conditionalFormatting sqref="V148:V153">
    <cfRule type="cellIs" dxfId="30" priority="1257" stopIfTrue="1" operator="greaterThan">
      <formula>0</formula>
    </cfRule>
  </conditionalFormatting>
  <conditionalFormatting sqref="V155:V158">
    <cfRule type="cellIs" dxfId="29" priority="1258" stopIfTrue="1" operator="greaterThan">
      <formula>0</formula>
    </cfRule>
  </conditionalFormatting>
  <conditionalFormatting sqref="V155:V158">
    <cfRule type="cellIs" dxfId="30" priority="1259" stopIfTrue="1" operator="greaterThan">
      <formula>0</formula>
    </cfRule>
  </conditionalFormatting>
  <conditionalFormatting sqref="V160:V174">
    <cfRule type="cellIs" dxfId="29" priority="1260" stopIfTrue="1" operator="greaterThan">
      <formula>0</formula>
    </cfRule>
  </conditionalFormatting>
  <conditionalFormatting sqref="V160:V174">
    <cfRule type="cellIs" dxfId="30" priority="1261" stopIfTrue="1" operator="greaterThan">
      <formula>0</formula>
    </cfRule>
  </conditionalFormatting>
  <conditionalFormatting sqref="V176:V185">
    <cfRule type="cellIs" dxfId="29" priority="1262" stopIfTrue="1" operator="greaterThan">
      <formula>0</formula>
    </cfRule>
  </conditionalFormatting>
  <conditionalFormatting sqref="V176:V185">
    <cfRule type="cellIs" dxfId="30" priority="1263" stopIfTrue="1" operator="greaterThan">
      <formula>0</formula>
    </cfRule>
  </conditionalFormatting>
  <conditionalFormatting sqref="V187:V197">
    <cfRule type="cellIs" dxfId="29" priority="1264" stopIfTrue="1" operator="greaterThan">
      <formula>0</formula>
    </cfRule>
  </conditionalFormatting>
  <conditionalFormatting sqref="V187:V197">
    <cfRule type="cellIs" dxfId="30" priority="1265" stopIfTrue="1" operator="greaterThan">
      <formula>0</formula>
    </cfRule>
  </conditionalFormatting>
  <conditionalFormatting sqref="V5 V198:V213">
    <cfRule type="cellIs" dxfId="29" priority="1266" stopIfTrue="1" operator="greaterThan">
      <formula>0</formula>
    </cfRule>
  </conditionalFormatting>
  <conditionalFormatting sqref="V215:V227">
    <cfRule type="cellIs" dxfId="29" priority="1267" stopIfTrue="1" operator="greaterThan">
      <formula>0</formula>
    </cfRule>
  </conditionalFormatting>
  <conditionalFormatting sqref="V215:V227">
    <cfRule type="cellIs" dxfId="30" priority="1268" stopIfTrue="1" operator="greaterThan">
      <formula>0</formula>
    </cfRule>
  </conditionalFormatting>
  <conditionalFormatting sqref="V229:V235">
    <cfRule type="cellIs" dxfId="29" priority="1269" stopIfTrue="1" operator="greaterThan">
      <formula>0</formula>
    </cfRule>
  </conditionalFormatting>
  <conditionalFormatting sqref="V229:V235">
    <cfRule type="cellIs" dxfId="30" priority="1270" stopIfTrue="1" operator="greaterThan">
      <formula>0</formula>
    </cfRule>
  </conditionalFormatting>
  <conditionalFormatting sqref="V237:V242">
    <cfRule type="cellIs" dxfId="29" priority="1271" stopIfTrue="1" operator="greaterThan">
      <formula>0</formula>
    </cfRule>
  </conditionalFormatting>
  <conditionalFormatting sqref="V237:V242">
    <cfRule type="cellIs" dxfId="30" priority="1272" stopIfTrue="1" operator="greaterThan">
      <formula>0</formula>
    </cfRule>
  </conditionalFormatting>
  <conditionalFormatting sqref="V243 X243">
    <cfRule type="cellIs" dxfId="15" priority="1273" stopIfTrue="1" operator="greaterThan">
      <formula>0</formula>
    </cfRule>
  </conditionalFormatting>
  <conditionalFormatting sqref="V243 X243">
    <cfRule type="cellIs" dxfId="16" priority="1274" stopIfTrue="1" operator="greaterThan">
      <formula>0</formula>
    </cfRule>
  </conditionalFormatting>
  <conditionalFormatting sqref="V243 X243">
    <cfRule type="cellIs" dxfId="17" priority="1275" stopIfTrue="1" operator="greaterThan">
      <formula>0</formula>
    </cfRule>
  </conditionalFormatting>
  <conditionalFormatting sqref="V244:V255">
    <cfRule type="cellIs" dxfId="29" priority="1276" stopIfTrue="1" operator="greaterThan">
      <formula>0</formula>
    </cfRule>
  </conditionalFormatting>
  <conditionalFormatting sqref="V244:V255">
    <cfRule type="cellIs" dxfId="30" priority="1277" stopIfTrue="1" operator="greaterThan">
      <formula>0</formula>
    </cfRule>
  </conditionalFormatting>
  <conditionalFormatting sqref="V193:W193">
    <cfRule type="cellIs" dxfId="13" priority="1278" stopIfTrue="1" operator="greaterThan">
      <formula>0</formula>
    </cfRule>
  </conditionalFormatting>
  <conditionalFormatting sqref="V193:W193">
    <cfRule type="cellIs" dxfId="14" priority="1279" stopIfTrue="1" operator="greaterThan">
      <formula>0</formula>
    </cfRule>
  </conditionalFormatting>
  <conditionalFormatting sqref="V198:W198">
    <cfRule type="cellIs" dxfId="14" priority="1280" stopIfTrue="1" operator="greaterThan">
      <formula>0</formula>
    </cfRule>
  </conditionalFormatting>
  <conditionalFormatting sqref="V207:W207">
    <cfRule type="cellIs" dxfId="13" priority="1281" stopIfTrue="1" operator="greaterThan">
      <formula>0</formula>
    </cfRule>
  </conditionalFormatting>
  <conditionalFormatting sqref="V207:W207">
    <cfRule type="cellIs" dxfId="14" priority="1282" stopIfTrue="1" operator="greaterThan">
      <formula>0</formula>
    </cfRule>
  </conditionalFormatting>
  <conditionalFormatting sqref="V223:W223">
    <cfRule type="cellIs" dxfId="15" priority="1283" stopIfTrue="1" operator="greaterThan">
      <formula>0</formula>
    </cfRule>
  </conditionalFormatting>
  <conditionalFormatting sqref="V223:W223">
    <cfRule type="cellIs" dxfId="16" priority="1284" stopIfTrue="1" operator="greaterThan">
      <formula>0</formula>
    </cfRule>
  </conditionalFormatting>
  <conditionalFormatting sqref="V223:W223">
    <cfRule type="cellIs" dxfId="17" priority="1285" stopIfTrue="1" operator="greaterThan">
      <formula>0</formula>
    </cfRule>
  </conditionalFormatting>
  <conditionalFormatting sqref="Q5 V49 V166:AD166 V228:AB228 V236:X236 W214 AB229:AB234">
    <cfRule type="cellIs" dxfId="15" priority="1286" stopIfTrue="1" operator="greaterThan">
      <formula>0</formula>
    </cfRule>
  </conditionalFormatting>
  <conditionalFormatting sqref="W175">
    <cfRule type="cellIs" dxfId="14" priority="1287" stopIfTrue="1" operator="greaterThan">
      <formula>0</formula>
    </cfRule>
  </conditionalFormatting>
  <conditionalFormatting sqref="W186">
    <cfRule type="cellIs" dxfId="13" priority="1288" stopIfTrue="1" operator="greaterThan">
      <formula>0</formula>
    </cfRule>
  </conditionalFormatting>
  <conditionalFormatting sqref="W186">
    <cfRule type="cellIs" dxfId="14" priority="1289" stopIfTrue="1" operator="greaterThan">
      <formula>0</formula>
    </cfRule>
  </conditionalFormatting>
  <conditionalFormatting sqref="W214">
    <cfRule type="cellIs" dxfId="16" priority="1290" stopIfTrue="1" operator="greaterThan">
      <formula>0</formula>
    </cfRule>
  </conditionalFormatting>
  <conditionalFormatting sqref="W214">
    <cfRule type="cellIs" dxfId="17" priority="1291" stopIfTrue="1" operator="greaterThan">
      <formula>0</formula>
    </cfRule>
  </conditionalFormatting>
  <conditionalFormatting sqref="W243">
    <cfRule type="cellIs" dxfId="15" priority="1292" stopIfTrue="1" operator="greaterThan">
      <formula>0</formula>
    </cfRule>
  </conditionalFormatting>
  <conditionalFormatting sqref="W243">
    <cfRule type="cellIs" dxfId="16" priority="1293" stopIfTrue="1" operator="greaterThan">
      <formula>0</formula>
    </cfRule>
  </conditionalFormatting>
  <conditionalFormatting sqref="W243">
    <cfRule type="cellIs" dxfId="17" priority="1294" stopIfTrue="1" operator="greaterThan">
      <formula>0</formula>
    </cfRule>
  </conditionalFormatting>
  <conditionalFormatting sqref="X186:AE186">
    <cfRule type="cellIs" dxfId="25" priority="1295" stopIfTrue="1" operator="greaterThan">
      <formula>0</formula>
    </cfRule>
  </conditionalFormatting>
  <conditionalFormatting sqref="X193:AE193">
    <cfRule type="cellIs" dxfId="29" priority="1296" stopIfTrue="1" operator="greaterThan">
      <formula>0</formula>
    </cfRule>
  </conditionalFormatting>
  <conditionalFormatting sqref="X193:AE193">
    <cfRule type="cellIs" dxfId="30" priority="1297" stopIfTrue="1" operator="greaterThan">
      <formula>0</formula>
    </cfRule>
  </conditionalFormatting>
  <conditionalFormatting sqref="X198:AE198">
    <cfRule type="cellIs" dxfId="29" priority="1298" stopIfTrue="1" operator="greaterThan">
      <formula>0</formula>
    </cfRule>
  </conditionalFormatting>
  <conditionalFormatting sqref="X198:AE198">
    <cfRule type="cellIs" dxfId="30" priority="1299" stopIfTrue="1" operator="greaterThan">
      <formula>0</formula>
    </cfRule>
  </conditionalFormatting>
  <conditionalFormatting sqref="X207:AE207">
    <cfRule type="cellIs" dxfId="29" priority="1300" stopIfTrue="1" operator="greaterThan">
      <formula>0</formula>
    </cfRule>
  </conditionalFormatting>
  <conditionalFormatting sqref="X207:AE207">
    <cfRule type="cellIs" dxfId="30" priority="1301" stopIfTrue="1" operator="greaterThan">
      <formula>0</formula>
    </cfRule>
  </conditionalFormatting>
  <conditionalFormatting sqref="X175:AE175 X214:AE214 X223:AE223 AD147:AE147 AD159:AE159">
    <cfRule type="cellIs" dxfId="25" priority="1302" stopIfTrue="1" operator="greaterThan">
      <formula>0</formula>
    </cfRule>
  </conditionalFormatting>
  <conditionalFormatting sqref="AE166">
    <cfRule type="cellIs" dxfId="25" priority="1303" stopIfTrue="1" operator="greaterThan">
      <formula>0</formula>
    </cfRule>
  </conditionalFormatting>
  <printOptions/>
  <pageMargins bottom="0.75" footer="0.0" header="0.0" left="0.7" right="0.7" top="0.75"/>
  <pageSetup paperSize="9" orientation="portrait"/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4.0" topLeftCell="H5" activePane="bottomRight" state="frozen"/>
      <selection activeCell="H1" sqref="H1" pane="topRight"/>
      <selection activeCell="A5" sqref="A5" pane="bottomLeft"/>
      <selection activeCell="H5" sqref="H5" pane="bottomRight"/>
    </sheetView>
  </sheetViews>
  <sheetFormatPr customHeight="1" defaultColWidth="14.43" defaultRowHeight="15.0"/>
  <cols>
    <col customWidth="1" min="1" max="1" width="35.14"/>
    <col customWidth="1" min="2" max="2" width="32.29"/>
    <col customWidth="1" min="3" max="4" width="14.86"/>
    <col customWidth="1" min="5" max="5" width="15.86"/>
    <col customWidth="1" hidden="1" min="6" max="6" width="15.86"/>
    <col customWidth="1" min="7" max="7" width="14.29"/>
    <col customWidth="1" min="8" max="12" width="16.29"/>
    <col customWidth="1" min="13" max="13" width="18.57"/>
    <col customWidth="1" min="14" max="14" width="17.86"/>
    <col customWidth="1" min="15" max="18" width="16.29"/>
    <col customWidth="1" min="19" max="19" width="16.0"/>
    <col customWidth="1" min="20" max="20" width="16.29"/>
    <col customWidth="1" min="21" max="22" width="16.86"/>
    <col customWidth="1" min="23" max="23" width="19.86"/>
    <col customWidth="1" min="24" max="24" width="17.71"/>
  </cols>
  <sheetData>
    <row r="1">
      <c r="A1" s="182"/>
      <c r="B1" s="501"/>
      <c r="C1" s="182"/>
      <c r="D1" s="182"/>
      <c r="E1" s="503"/>
      <c r="F1" s="503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ht="52.5" customHeight="1">
      <c r="A2" s="504" t="s">
        <v>23</v>
      </c>
      <c r="B2" s="56"/>
      <c r="C2" s="57" t="s">
        <v>371</v>
      </c>
      <c r="D2" s="57" t="s">
        <v>372</v>
      </c>
      <c r="E2" s="505" t="s">
        <v>27</v>
      </c>
      <c r="F2" s="506"/>
      <c r="G2" s="507" t="s">
        <v>28</v>
      </c>
      <c r="H2" s="508" t="s">
        <v>29</v>
      </c>
      <c r="I2" s="61" t="s">
        <v>30</v>
      </c>
      <c r="J2" s="62" t="s">
        <v>31</v>
      </c>
      <c r="K2" s="509" t="s">
        <v>373</v>
      </c>
      <c r="L2" s="64" t="s">
        <v>32</v>
      </c>
      <c r="M2" s="510" t="str">
        <f>'Макросы|Macros'!N1</f>
        <v>Ночной синий/ Night Blue</v>
      </c>
      <c r="N2" s="66" t="s">
        <v>374</v>
      </c>
      <c r="O2" s="67" t="s">
        <v>35</v>
      </c>
      <c r="P2" s="68" t="s">
        <v>36</v>
      </c>
      <c r="Q2" s="511" t="s">
        <v>375</v>
      </c>
      <c r="R2" s="69" t="s">
        <v>37</v>
      </c>
      <c r="S2" s="512" t="s">
        <v>376</v>
      </c>
      <c r="T2" s="513" t="s">
        <v>377</v>
      </c>
      <c r="U2" s="206" t="s">
        <v>378</v>
      </c>
      <c r="V2" s="57" t="s">
        <v>6</v>
      </c>
      <c r="W2" s="57" t="s">
        <v>43</v>
      </c>
      <c r="X2" s="207" t="s">
        <v>9</v>
      </c>
    </row>
    <row r="3" ht="15.75" customHeight="1">
      <c r="A3" s="75"/>
      <c r="B3" s="76"/>
      <c r="C3" s="76"/>
      <c r="D3" s="76"/>
      <c r="E3" s="76"/>
      <c r="F3" s="514"/>
      <c r="G3" s="515" t="s">
        <v>44</v>
      </c>
      <c r="H3" s="516">
        <v>3020.0</v>
      </c>
      <c r="I3" s="80">
        <v>1018.0</v>
      </c>
      <c r="J3" s="81">
        <v>6037.0</v>
      </c>
      <c r="K3" s="63">
        <v>5018.0</v>
      </c>
      <c r="L3" s="82">
        <v>5015.0</v>
      </c>
      <c r="M3" s="65">
        <v>5022.0</v>
      </c>
      <c r="N3" s="83">
        <v>4008.0</v>
      </c>
      <c r="O3" s="84">
        <v>7001.0</v>
      </c>
      <c r="P3" s="85">
        <v>9016.0</v>
      </c>
      <c r="Q3" s="517" t="s">
        <v>379</v>
      </c>
      <c r="R3" s="86">
        <v>9005.0</v>
      </c>
      <c r="S3" s="518">
        <v>4010.0</v>
      </c>
      <c r="T3" s="519">
        <v>2008.0</v>
      </c>
      <c r="U3" s="9"/>
      <c r="V3" s="91"/>
      <c r="W3" s="91"/>
      <c r="X3" s="213"/>
    </row>
    <row r="4">
      <c r="A4" s="93"/>
      <c r="B4" s="94"/>
      <c r="C4" s="94"/>
      <c r="D4" s="94"/>
      <c r="E4" s="94"/>
      <c r="F4" s="520"/>
      <c r="G4" s="521" t="s">
        <v>370</v>
      </c>
      <c r="H4" s="516" t="str">
        <f t="shared" ref="H4:U4" si="1">SUM(H7:H271)</f>
        <v>0</v>
      </c>
      <c r="I4" s="80" t="str">
        <f t="shared" si="1"/>
        <v>0</v>
      </c>
      <c r="J4" s="81" t="str">
        <f t="shared" si="1"/>
        <v>0</v>
      </c>
      <c r="K4" s="63" t="str">
        <f t="shared" si="1"/>
        <v>0</v>
      </c>
      <c r="L4" s="82" t="str">
        <f t="shared" si="1"/>
        <v>0</v>
      </c>
      <c r="M4" s="65" t="str">
        <f t="shared" si="1"/>
        <v>0</v>
      </c>
      <c r="N4" s="83" t="str">
        <f t="shared" si="1"/>
        <v>0</v>
      </c>
      <c r="O4" s="84" t="str">
        <f t="shared" si="1"/>
        <v>0</v>
      </c>
      <c r="P4" s="85" t="str">
        <f t="shared" si="1"/>
        <v>0</v>
      </c>
      <c r="Q4" s="517" t="str">
        <f t="shared" si="1"/>
        <v>0</v>
      </c>
      <c r="R4" s="86" t="str">
        <f t="shared" si="1"/>
        <v>0</v>
      </c>
      <c r="S4" s="518" t="str">
        <f t="shared" si="1"/>
        <v>0</v>
      </c>
      <c r="T4" s="519" t="str">
        <f t="shared" si="1"/>
        <v>0</v>
      </c>
      <c r="U4" s="522" t="str">
        <f t="shared" si="1"/>
        <v>0</v>
      </c>
      <c r="V4" s="523" t="str">
        <f>SUM(H4:T4)</f>
        <v>0</v>
      </c>
      <c r="W4" s="524" t="str">
        <f t="shared" ref="W4:X4" si="2">SUM(W7:W271)</f>
        <v>  -   ₽ </v>
      </c>
      <c r="X4" s="525" t="str">
        <f t="shared" si="2"/>
        <v>  - € </v>
      </c>
    </row>
    <row r="5">
      <c r="A5" s="109" t="s">
        <v>100</v>
      </c>
      <c r="B5" s="110" t="s">
        <v>49</v>
      </c>
      <c r="C5" s="111" t="s">
        <v>50</v>
      </c>
      <c r="D5" s="112" t="s">
        <v>51</v>
      </c>
      <c r="E5" s="113" t="s">
        <v>52</v>
      </c>
      <c r="F5" s="113" t="s">
        <v>380</v>
      </c>
      <c r="G5" s="113" t="s">
        <v>55</v>
      </c>
      <c r="H5" s="158" t="s">
        <v>56</v>
      </c>
      <c r="I5" s="159" t="s">
        <v>57</v>
      </c>
      <c r="J5" s="159" t="s">
        <v>58</v>
      </c>
      <c r="K5" s="526" t="s">
        <v>59</v>
      </c>
      <c r="L5" s="527" t="s">
        <v>60</v>
      </c>
      <c r="M5" s="528" t="s">
        <v>61</v>
      </c>
      <c r="N5" s="159" t="s">
        <v>62</v>
      </c>
      <c r="O5" s="159" t="s">
        <v>63</v>
      </c>
      <c r="P5" s="159" t="s">
        <v>64</v>
      </c>
      <c r="Q5" s="529" t="s">
        <v>381</v>
      </c>
      <c r="R5" s="159" t="s">
        <v>65</v>
      </c>
      <c r="S5" s="530" t="s">
        <v>382</v>
      </c>
      <c r="T5" s="531" t="s">
        <v>383</v>
      </c>
      <c r="U5" s="112" t="s">
        <v>69</v>
      </c>
      <c r="V5" s="112" t="s">
        <v>70</v>
      </c>
      <c r="W5" s="124" t="s">
        <v>72</v>
      </c>
      <c r="X5" s="532" t="s">
        <v>73</v>
      </c>
    </row>
    <row r="6" ht="21.0" customHeight="1">
      <c r="A6" s="345" t="s">
        <v>384</v>
      </c>
      <c r="B6" s="533"/>
      <c r="C6" s="533"/>
      <c r="D6" s="533"/>
      <c r="E6" s="534"/>
      <c r="F6" s="534"/>
      <c r="G6" s="533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6"/>
      <c r="V6" s="533"/>
      <c r="W6" s="533"/>
      <c r="X6" s="537"/>
    </row>
    <row r="7" ht="21.0" customHeight="1">
      <c r="A7" s="538" t="s">
        <v>385</v>
      </c>
      <c r="B7" s="539"/>
      <c r="C7" s="540" t="s">
        <v>386</v>
      </c>
      <c r="D7" s="540">
        <v>2.3</v>
      </c>
      <c r="E7" s="541">
        <v>5000.0</v>
      </c>
      <c r="F7" s="542" t="str">
        <f>E7-E7*'Форма заказа|Summary of order'!$D$16</f>
        <v>5,000.00 ₽</v>
      </c>
      <c r="G7" s="543" t="str">
        <f>E7/'Форма заказа|Summary of order'!$E$18</f>
        <v>66.67 €</v>
      </c>
      <c r="H7" s="544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22"/>
      <c r="U7" s="112" t="str">
        <f t="shared" ref="U7:U30" si="3">D7*V7</f>
        <v>0</v>
      </c>
      <c r="V7" s="545" t="str">
        <f t="shared" ref="V7:V30" si="4">SUM(H7:T7)</f>
        <v>0</v>
      </c>
      <c r="W7" s="546" t="str">
        <f t="shared" ref="W7:W30" si="5">V7*E7</f>
        <v>  -   ₽ </v>
      </c>
      <c r="X7" s="547" t="str">
        <f t="shared" ref="X7:X30" si="6">V7*G7</f>
        <v>  - € </v>
      </c>
    </row>
    <row r="8" ht="21.0" customHeight="1">
      <c r="A8" s="311" t="s">
        <v>387</v>
      </c>
      <c r="B8" s="548"/>
      <c r="C8" s="549" t="s">
        <v>388</v>
      </c>
      <c r="D8" s="549">
        <v>0.6</v>
      </c>
      <c r="E8" s="550">
        <v>1400.0</v>
      </c>
      <c r="F8" s="551" t="str">
        <f>E8-E8*'Форма заказа|Summary of order'!$D$16</f>
        <v>1,400.00 ₽</v>
      </c>
      <c r="G8" s="552" t="str">
        <f>E8/'Форма заказа|Summary of order'!$E$18</f>
        <v>18.67 €</v>
      </c>
      <c r="H8" s="55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4"/>
      <c r="U8" s="282" t="str">
        <f t="shared" si="3"/>
        <v>0</v>
      </c>
      <c r="V8" s="554" t="str">
        <f t="shared" si="4"/>
        <v>0</v>
      </c>
      <c r="W8" s="555" t="str">
        <f t="shared" si="5"/>
        <v>  -   ₽ </v>
      </c>
      <c r="X8" s="556" t="str">
        <f t="shared" si="6"/>
        <v>  - € </v>
      </c>
    </row>
    <row r="9" ht="21.0" customHeight="1">
      <c r="A9" s="311" t="s">
        <v>387</v>
      </c>
      <c r="B9" s="557"/>
      <c r="C9" s="549" t="s">
        <v>389</v>
      </c>
      <c r="D9" s="549">
        <v>1.3</v>
      </c>
      <c r="E9" s="550">
        <v>2400.0</v>
      </c>
      <c r="F9" s="551" t="str">
        <f>E9-E9*'Форма заказа|Summary of order'!$D$16</f>
        <v>2,400.00 ₽</v>
      </c>
      <c r="G9" s="552" t="str">
        <f>E9/'Форма заказа|Summary of order'!$E$18</f>
        <v>32.00 €</v>
      </c>
      <c r="H9" s="55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4"/>
      <c r="U9" s="282" t="str">
        <f t="shared" si="3"/>
        <v>0</v>
      </c>
      <c r="V9" s="554" t="str">
        <f t="shared" si="4"/>
        <v>0</v>
      </c>
      <c r="W9" s="555" t="str">
        <f t="shared" si="5"/>
        <v>  -   ₽ </v>
      </c>
      <c r="X9" s="556" t="str">
        <f t="shared" si="6"/>
        <v>  - € </v>
      </c>
    </row>
    <row r="10" ht="21.0" customHeight="1">
      <c r="A10" s="311" t="s">
        <v>387</v>
      </c>
      <c r="B10" s="557"/>
      <c r="C10" s="549" t="s">
        <v>386</v>
      </c>
      <c r="D10" s="549">
        <v>2.3</v>
      </c>
      <c r="E10" s="550">
        <v>4200.0</v>
      </c>
      <c r="F10" s="551" t="str">
        <f>E10-E10*'Форма заказа|Summary of order'!$D$16</f>
        <v>4,200.00 ₽</v>
      </c>
      <c r="G10" s="552" t="str">
        <f>E10/'Форма заказа|Summary of order'!$E$18</f>
        <v>56.00 €</v>
      </c>
      <c r="H10" s="55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4"/>
      <c r="U10" s="282" t="str">
        <f t="shared" si="3"/>
        <v>0</v>
      </c>
      <c r="V10" s="554" t="str">
        <f t="shared" si="4"/>
        <v>0</v>
      </c>
      <c r="W10" s="555" t="str">
        <f t="shared" si="5"/>
        <v>  -   ₽ </v>
      </c>
      <c r="X10" s="556" t="str">
        <f t="shared" si="6"/>
        <v>  - € </v>
      </c>
    </row>
    <row r="11" ht="21.0" customHeight="1">
      <c r="A11" s="311" t="s">
        <v>387</v>
      </c>
      <c r="B11" s="557"/>
      <c r="C11" s="549" t="s">
        <v>390</v>
      </c>
      <c r="D11" s="549">
        <v>5.0</v>
      </c>
      <c r="E11" s="550">
        <v>7600.0</v>
      </c>
      <c r="F11" s="551" t="str">
        <f>E11-E11*'Форма заказа|Summary of order'!$D$16</f>
        <v>7,600.00 ₽</v>
      </c>
      <c r="G11" s="552" t="str">
        <f>E11/'Форма заказа|Summary of order'!$E$18</f>
        <v>101.33 €</v>
      </c>
      <c r="H11" s="55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4"/>
      <c r="U11" s="282" t="str">
        <f t="shared" si="3"/>
        <v>0</v>
      </c>
      <c r="V11" s="554" t="str">
        <f t="shared" si="4"/>
        <v>0</v>
      </c>
      <c r="W11" s="555" t="str">
        <f t="shared" si="5"/>
        <v>  -   ₽ </v>
      </c>
      <c r="X11" s="556" t="str">
        <f t="shared" si="6"/>
        <v>  - € </v>
      </c>
    </row>
    <row r="12" ht="30.75" customHeight="1">
      <c r="A12" s="311" t="s">
        <v>387</v>
      </c>
      <c r="B12" s="557"/>
      <c r="C12" s="558" t="s">
        <v>391</v>
      </c>
      <c r="D12" s="558">
        <v>8.9</v>
      </c>
      <c r="E12" s="559">
        <v>11300.0</v>
      </c>
      <c r="F12" s="560" t="str">
        <f>E12-E12*'Форма заказа|Summary of order'!$D$16</f>
        <v>11,300.00 ₽</v>
      </c>
      <c r="G12" s="561" t="str">
        <f>E12/'Форма заказа|Summary of order'!$E$18</f>
        <v>150.67 €</v>
      </c>
      <c r="H12" s="562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60"/>
      <c r="U12" s="563" t="str">
        <f t="shared" si="3"/>
        <v>0</v>
      </c>
      <c r="V12" s="564" t="str">
        <f t="shared" si="4"/>
        <v>0</v>
      </c>
      <c r="W12" s="565" t="str">
        <f t="shared" si="5"/>
        <v>  -   ₽ </v>
      </c>
      <c r="X12" s="566" t="str">
        <f t="shared" si="6"/>
        <v>  - € </v>
      </c>
    </row>
    <row r="13" ht="22.5" customHeight="1">
      <c r="A13" s="567" t="s">
        <v>392</v>
      </c>
      <c r="B13" s="568"/>
      <c r="C13" s="569" t="s">
        <v>386</v>
      </c>
      <c r="D13" s="569">
        <v>1.8</v>
      </c>
      <c r="E13" s="570">
        <v>4000.0</v>
      </c>
      <c r="F13" s="571" t="str">
        <f>E13-E13*'Форма заказа|Summary of order'!$D$16</f>
        <v>4,000.00 ₽</v>
      </c>
      <c r="G13" s="572" t="str">
        <f>E13/'Форма заказа|Summary of order'!$E$18</f>
        <v>53.33 €</v>
      </c>
      <c r="H13" s="544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22"/>
      <c r="U13" s="236" t="str">
        <f t="shared" si="3"/>
        <v>0</v>
      </c>
      <c r="V13" s="545" t="str">
        <f t="shared" si="4"/>
        <v>0</v>
      </c>
      <c r="W13" s="546" t="str">
        <f t="shared" si="5"/>
        <v>  -   ₽ </v>
      </c>
      <c r="X13" s="547" t="str">
        <f t="shared" si="6"/>
        <v>  - € </v>
      </c>
    </row>
    <row r="14" ht="22.5" customHeight="1">
      <c r="A14" s="573" t="s">
        <v>393</v>
      </c>
      <c r="B14" s="574"/>
      <c r="C14" s="549" t="s">
        <v>394</v>
      </c>
      <c r="D14" s="549">
        <v>0.5</v>
      </c>
      <c r="E14" s="550">
        <v>1100.0</v>
      </c>
      <c r="F14" s="575" t="str">
        <f>E14-E14*'Форма заказа|Summary of order'!$D$16</f>
        <v>1,100.00 ₽</v>
      </c>
      <c r="G14" s="576" t="str">
        <f>E14/'Форма заказа|Summary of order'!$E$18</f>
        <v>14.67 €</v>
      </c>
      <c r="H14" s="55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4"/>
      <c r="U14" s="282" t="str">
        <f t="shared" si="3"/>
        <v>0</v>
      </c>
      <c r="V14" s="554" t="str">
        <f t="shared" si="4"/>
        <v>0</v>
      </c>
      <c r="W14" s="555" t="str">
        <f t="shared" si="5"/>
        <v>  -   ₽ </v>
      </c>
      <c r="X14" s="556" t="str">
        <f t="shared" si="6"/>
        <v>  - € </v>
      </c>
    </row>
    <row r="15" ht="22.5" customHeight="1">
      <c r="A15" s="573" t="s">
        <v>393</v>
      </c>
      <c r="B15" s="577"/>
      <c r="C15" s="549" t="s">
        <v>389</v>
      </c>
      <c r="D15" s="549">
        <v>1.1</v>
      </c>
      <c r="E15" s="550">
        <v>2300.0</v>
      </c>
      <c r="F15" s="551" t="str">
        <f>E15-E15*'Форма заказа|Summary of order'!$D$16</f>
        <v>2,300.00 ₽</v>
      </c>
      <c r="G15" s="552" t="str">
        <f>E15/'Форма заказа|Summary of order'!$E$18</f>
        <v>30.67 €</v>
      </c>
      <c r="H15" s="55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4"/>
      <c r="U15" s="282" t="str">
        <f t="shared" si="3"/>
        <v>0</v>
      </c>
      <c r="V15" s="554" t="str">
        <f t="shared" si="4"/>
        <v>0</v>
      </c>
      <c r="W15" s="555" t="str">
        <f t="shared" si="5"/>
        <v>  -   ₽ </v>
      </c>
      <c r="X15" s="556" t="str">
        <f t="shared" si="6"/>
        <v>  - € </v>
      </c>
    </row>
    <row r="16" ht="22.5" customHeight="1">
      <c r="A16" s="573" t="s">
        <v>393</v>
      </c>
      <c r="B16" s="577"/>
      <c r="C16" s="549" t="s">
        <v>386</v>
      </c>
      <c r="D16" s="549">
        <v>1.8</v>
      </c>
      <c r="E16" s="550">
        <v>3300.0</v>
      </c>
      <c r="F16" s="551" t="str">
        <f>E16-E16*'Форма заказа|Summary of order'!$D$16</f>
        <v>3,300.00 ₽</v>
      </c>
      <c r="G16" s="552" t="str">
        <f>E16/'Форма заказа|Summary of order'!$E$18</f>
        <v>44.00 €</v>
      </c>
      <c r="H16" s="55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4"/>
      <c r="U16" s="282" t="str">
        <f t="shared" si="3"/>
        <v>0</v>
      </c>
      <c r="V16" s="554" t="str">
        <f t="shared" si="4"/>
        <v>0</v>
      </c>
      <c r="W16" s="555" t="str">
        <f t="shared" si="5"/>
        <v>  -   ₽ </v>
      </c>
      <c r="X16" s="556" t="str">
        <f t="shared" si="6"/>
        <v>  - € </v>
      </c>
    </row>
    <row r="17" ht="22.5" customHeight="1">
      <c r="A17" s="573" t="s">
        <v>393</v>
      </c>
      <c r="B17" s="577"/>
      <c r="C17" s="549" t="s">
        <v>390</v>
      </c>
      <c r="D17" s="549">
        <v>4.0</v>
      </c>
      <c r="E17" s="550">
        <v>6100.0</v>
      </c>
      <c r="F17" s="551" t="str">
        <f>E17-E17*'Форма заказа|Summary of order'!$D$16</f>
        <v>6,100.00 ₽</v>
      </c>
      <c r="G17" s="552" t="str">
        <f>E17/'Форма заказа|Summary of order'!$E$18</f>
        <v>81.33 €</v>
      </c>
      <c r="H17" s="55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4"/>
      <c r="U17" s="282" t="str">
        <f t="shared" si="3"/>
        <v>0</v>
      </c>
      <c r="V17" s="554" t="str">
        <f t="shared" si="4"/>
        <v>0</v>
      </c>
      <c r="W17" s="555" t="str">
        <f t="shared" si="5"/>
        <v>  -   ₽ </v>
      </c>
      <c r="X17" s="556" t="str">
        <f t="shared" si="6"/>
        <v>  - € </v>
      </c>
    </row>
    <row r="18" ht="22.5" customHeight="1">
      <c r="A18" s="573" t="s">
        <v>393</v>
      </c>
      <c r="B18" s="577"/>
      <c r="C18" s="549" t="s">
        <v>391</v>
      </c>
      <c r="D18" s="549">
        <v>7.2</v>
      </c>
      <c r="E18" s="550">
        <v>9200.0</v>
      </c>
      <c r="F18" s="551" t="str">
        <f>E18-E18*'Форма заказа|Summary of order'!$D$16</f>
        <v>9,200.00 ₽</v>
      </c>
      <c r="G18" s="552" t="str">
        <f>E18/'Форма заказа|Summary of order'!$E$18</f>
        <v>122.67 €</v>
      </c>
      <c r="H18" s="55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4"/>
      <c r="U18" s="282" t="str">
        <f t="shared" si="3"/>
        <v>0</v>
      </c>
      <c r="V18" s="554" t="str">
        <f t="shared" si="4"/>
        <v>0</v>
      </c>
      <c r="W18" s="555" t="str">
        <f t="shared" si="5"/>
        <v>  -   ₽ </v>
      </c>
      <c r="X18" s="556" t="str">
        <f t="shared" si="6"/>
        <v>  - € </v>
      </c>
    </row>
    <row r="19" ht="22.5" customHeight="1">
      <c r="A19" s="573" t="s">
        <v>393</v>
      </c>
      <c r="B19" s="578"/>
      <c r="C19" s="579" t="s">
        <v>395</v>
      </c>
      <c r="D19" s="579">
        <v>16.4</v>
      </c>
      <c r="E19" s="580">
        <v>17900.0</v>
      </c>
      <c r="F19" s="581" t="str">
        <f>E19-E19*'Форма заказа|Summary of order'!$D$16</f>
        <v>17,900.00 ₽</v>
      </c>
      <c r="G19" s="582" t="str">
        <f>E19/'Форма заказа|Summary of order'!$E$18</f>
        <v>238.67 €</v>
      </c>
      <c r="H19" s="562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60"/>
      <c r="U19" s="563" t="str">
        <f t="shared" si="3"/>
        <v>0</v>
      </c>
      <c r="V19" s="564" t="str">
        <f t="shared" si="4"/>
        <v>0</v>
      </c>
      <c r="W19" s="565" t="str">
        <f t="shared" si="5"/>
        <v>  -   ₽ </v>
      </c>
      <c r="X19" s="566" t="str">
        <f t="shared" si="6"/>
        <v>  - € </v>
      </c>
    </row>
    <row r="20" ht="27.75" customHeight="1">
      <c r="A20" s="567" t="s">
        <v>396</v>
      </c>
      <c r="B20" s="568"/>
      <c r="C20" s="569" t="s">
        <v>386</v>
      </c>
      <c r="D20" s="569">
        <v>3.8</v>
      </c>
      <c r="E20" s="570">
        <v>4800.0</v>
      </c>
      <c r="F20" s="571" t="str">
        <f>E20-E20*'Форма заказа|Summary of order'!$D$16</f>
        <v>4,800.00 ₽</v>
      </c>
      <c r="G20" s="572" t="str">
        <f>E20/'Форма заказа|Summary of order'!$E$18</f>
        <v>64.00 €</v>
      </c>
      <c r="H20" s="544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22"/>
      <c r="U20" s="236" t="str">
        <f t="shared" si="3"/>
        <v>0</v>
      </c>
      <c r="V20" s="545" t="str">
        <f t="shared" si="4"/>
        <v>0</v>
      </c>
      <c r="W20" s="546" t="str">
        <f t="shared" si="5"/>
        <v>  -   ₽ </v>
      </c>
      <c r="X20" s="547" t="str">
        <f t="shared" si="6"/>
        <v>  - € </v>
      </c>
    </row>
    <row r="21" ht="27.75" customHeight="1">
      <c r="A21" s="573" t="s">
        <v>397</v>
      </c>
      <c r="B21" s="583"/>
      <c r="C21" s="584" t="s">
        <v>389</v>
      </c>
      <c r="D21" s="584">
        <v>2.1</v>
      </c>
      <c r="E21" s="585">
        <v>3100.0</v>
      </c>
      <c r="F21" s="586" t="str">
        <f>E21-E21*'Форма заказа|Summary of order'!$D$16</f>
        <v>3,100.00 ₽</v>
      </c>
      <c r="G21" s="587" t="str">
        <f>E21/'Форма заказа|Summary of order'!$E$18</f>
        <v>41.33 €</v>
      </c>
      <c r="H21" s="55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4"/>
      <c r="U21" s="282" t="str">
        <f t="shared" si="3"/>
        <v>0</v>
      </c>
      <c r="V21" s="554" t="str">
        <f t="shared" si="4"/>
        <v>0</v>
      </c>
      <c r="W21" s="555" t="str">
        <f t="shared" si="5"/>
        <v>  -   ₽ </v>
      </c>
      <c r="X21" s="556" t="str">
        <f t="shared" si="6"/>
        <v>  - € </v>
      </c>
    </row>
    <row r="22" ht="27.75" customHeight="1">
      <c r="A22" s="573" t="s">
        <v>397</v>
      </c>
      <c r="B22" s="588"/>
      <c r="C22" s="584" t="s">
        <v>386</v>
      </c>
      <c r="D22" s="584">
        <v>3.8</v>
      </c>
      <c r="E22" s="585">
        <v>4000.0</v>
      </c>
      <c r="F22" s="586" t="str">
        <f>E22-E22*'Форма заказа|Summary of order'!$D$16</f>
        <v>4,000.00 ₽</v>
      </c>
      <c r="G22" s="587" t="str">
        <f>E22/'Форма заказа|Summary of order'!$E$18</f>
        <v>53.33 €</v>
      </c>
      <c r="H22" s="55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4"/>
      <c r="U22" s="282" t="str">
        <f t="shared" si="3"/>
        <v>0</v>
      </c>
      <c r="V22" s="554" t="str">
        <f t="shared" si="4"/>
        <v>0</v>
      </c>
      <c r="W22" s="555" t="str">
        <f t="shared" si="5"/>
        <v>  -   ₽ </v>
      </c>
      <c r="X22" s="556" t="str">
        <f t="shared" si="6"/>
        <v>  - € </v>
      </c>
    </row>
    <row r="23" ht="27.75" customHeight="1">
      <c r="A23" s="573" t="s">
        <v>397</v>
      </c>
      <c r="B23" s="588"/>
      <c r="C23" s="584" t="s">
        <v>390</v>
      </c>
      <c r="D23" s="584">
        <v>8.7</v>
      </c>
      <c r="E23" s="585">
        <v>8800.0</v>
      </c>
      <c r="F23" s="586" t="str">
        <f>E23-E23*'Форма заказа|Summary of order'!$D$16</f>
        <v>8,800.00 ₽</v>
      </c>
      <c r="G23" s="587" t="str">
        <f>E23/'Форма заказа|Summary of order'!$E$18</f>
        <v>117.33 €</v>
      </c>
      <c r="H23" s="55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4"/>
      <c r="U23" s="282" t="str">
        <f t="shared" si="3"/>
        <v>0</v>
      </c>
      <c r="V23" s="554" t="str">
        <f t="shared" si="4"/>
        <v>0</v>
      </c>
      <c r="W23" s="555" t="str">
        <f t="shared" si="5"/>
        <v>  -   ₽ </v>
      </c>
      <c r="X23" s="556" t="str">
        <f t="shared" si="6"/>
        <v>  - € </v>
      </c>
    </row>
    <row r="24" ht="27.75" customHeight="1">
      <c r="A24" s="589" t="s">
        <v>397</v>
      </c>
      <c r="B24" s="590"/>
      <c r="C24" s="591" t="s">
        <v>391</v>
      </c>
      <c r="D24" s="591">
        <v>15.4</v>
      </c>
      <c r="E24" s="592">
        <v>13100.0</v>
      </c>
      <c r="F24" s="593" t="str">
        <f>E24-E24*'Форма заказа|Summary of order'!$D$16</f>
        <v>13,100.00 ₽</v>
      </c>
      <c r="G24" s="594" t="str">
        <f>E24/'Форма заказа|Summary of order'!$E$18</f>
        <v>174.67 €</v>
      </c>
      <c r="H24" s="562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60"/>
      <c r="U24" s="563" t="str">
        <f t="shared" si="3"/>
        <v>0</v>
      </c>
      <c r="V24" s="564" t="str">
        <f t="shared" si="4"/>
        <v>0</v>
      </c>
      <c r="W24" s="565" t="str">
        <f t="shared" si="5"/>
        <v>  -   ₽ </v>
      </c>
      <c r="X24" s="566" t="str">
        <f t="shared" si="6"/>
        <v>  - € </v>
      </c>
    </row>
    <row r="25" ht="30.0" customHeight="1">
      <c r="A25" s="126" t="s">
        <v>398</v>
      </c>
      <c r="B25" s="595"/>
      <c r="C25" s="540" t="s">
        <v>386</v>
      </c>
      <c r="D25" s="540">
        <v>2.5</v>
      </c>
      <c r="E25" s="541">
        <v>5700.0</v>
      </c>
      <c r="F25" s="542" t="str">
        <f>E25-E25*'Форма заказа|Summary of order'!$D$16</f>
        <v>5,700.00 ₽</v>
      </c>
      <c r="G25" s="543" t="str">
        <f>E25/'Форма заказа|Summary of order'!$E$18</f>
        <v>76.00 €</v>
      </c>
      <c r="H25" s="544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22"/>
      <c r="U25" s="236" t="str">
        <f t="shared" si="3"/>
        <v>0</v>
      </c>
      <c r="V25" s="545" t="str">
        <f t="shared" si="4"/>
        <v>0</v>
      </c>
      <c r="W25" s="546" t="str">
        <f t="shared" si="5"/>
        <v>  -   ₽ </v>
      </c>
      <c r="X25" s="547" t="str">
        <f t="shared" si="6"/>
        <v>  - € </v>
      </c>
    </row>
    <row r="26" ht="30.0" customHeight="1">
      <c r="A26" s="148" t="s">
        <v>399</v>
      </c>
      <c r="B26" s="596"/>
      <c r="C26" s="549" t="s">
        <v>388</v>
      </c>
      <c r="D26" s="549">
        <v>0.6</v>
      </c>
      <c r="E26" s="550">
        <v>1800.0</v>
      </c>
      <c r="F26" s="551" t="str">
        <f>E26-E26*'Форма заказа|Summary of order'!$D$16</f>
        <v>1,800.00 ₽</v>
      </c>
      <c r="G26" s="552" t="str">
        <f>E26/'Форма заказа|Summary of order'!$E$18</f>
        <v>24.00 €</v>
      </c>
      <c r="H26" s="55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4"/>
      <c r="U26" s="282" t="str">
        <f t="shared" si="3"/>
        <v>0</v>
      </c>
      <c r="V26" s="554" t="str">
        <f t="shared" si="4"/>
        <v>0</v>
      </c>
      <c r="W26" s="555" t="str">
        <f t="shared" si="5"/>
        <v>  -   ₽ </v>
      </c>
      <c r="X26" s="556" t="str">
        <f t="shared" si="6"/>
        <v>  - € </v>
      </c>
    </row>
    <row r="27" ht="30.0" customHeight="1">
      <c r="A27" s="148" t="s">
        <v>399</v>
      </c>
      <c r="B27" s="596"/>
      <c r="C27" s="549" t="s">
        <v>389</v>
      </c>
      <c r="D27" s="549">
        <v>1.4</v>
      </c>
      <c r="E27" s="550">
        <v>3200.0</v>
      </c>
      <c r="F27" s="551" t="str">
        <f>E27-E27*'Форма заказа|Summary of order'!$D$16</f>
        <v>3,200.00 ₽</v>
      </c>
      <c r="G27" s="552" t="str">
        <f>E27/'Форма заказа|Summary of order'!$E$18</f>
        <v>42.67 €</v>
      </c>
      <c r="H27" s="55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4"/>
      <c r="U27" s="282" t="str">
        <f t="shared" si="3"/>
        <v>0</v>
      </c>
      <c r="V27" s="554" t="str">
        <f t="shared" si="4"/>
        <v>0</v>
      </c>
      <c r="W27" s="555" t="str">
        <f t="shared" si="5"/>
        <v>  -   ₽ </v>
      </c>
      <c r="X27" s="556" t="str">
        <f t="shared" si="6"/>
        <v>  - € </v>
      </c>
    </row>
    <row r="28" ht="30.0" customHeight="1">
      <c r="A28" s="148" t="s">
        <v>399</v>
      </c>
      <c r="B28" s="596"/>
      <c r="C28" s="549" t="s">
        <v>386</v>
      </c>
      <c r="D28" s="549">
        <v>2.5</v>
      </c>
      <c r="E28" s="550">
        <v>4500.0</v>
      </c>
      <c r="F28" s="551" t="str">
        <f>E28-E28*'Форма заказа|Summary of order'!$D$16</f>
        <v>4,500.00 ₽</v>
      </c>
      <c r="G28" s="552" t="str">
        <f>E28/'Форма заказа|Summary of order'!$E$18</f>
        <v>60.00 €</v>
      </c>
      <c r="H28" s="55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4"/>
      <c r="U28" s="282" t="str">
        <f t="shared" si="3"/>
        <v>0</v>
      </c>
      <c r="V28" s="554" t="str">
        <f t="shared" si="4"/>
        <v>0</v>
      </c>
      <c r="W28" s="555" t="str">
        <f t="shared" si="5"/>
        <v>  -   ₽ </v>
      </c>
      <c r="X28" s="556" t="str">
        <f t="shared" si="6"/>
        <v>  - € </v>
      </c>
    </row>
    <row r="29" ht="30.0" customHeight="1">
      <c r="A29" s="148" t="s">
        <v>399</v>
      </c>
      <c r="B29" s="596"/>
      <c r="C29" s="549" t="s">
        <v>390</v>
      </c>
      <c r="D29" s="549">
        <v>5.6</v>
      </c>
      <c r="E29" s="550">
        <v>9800.0</v>
      </c>
      <c r="F29" s="551" t="str">
        <f>E29-E29*'Форма заказа|Summary of order'!$D$16</f>
        <v>9,800.00 ₽</v>
      </c>
      <c r="G29" s="552" t="str">
        <f>E29/'Форма заказа|Summary of order'!$E$18</f>
        <v>130.67 €</v>
      </c>
      <c r="H29" s="55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4"/>
      <c r="U29" s="282" t="str">
        <f t="shared" si="3"/>
        <v>0</v>
      </c>
      <c r="V29" s="554" t="str">
        <f t="shared" si="4"/>
        <v>0</v>
      </c>
      <c r="W29" s="555" t="str">
        <f t="shared" si="5"/>
        <v>  -   ₽ </v>
      </c>
      <c r="X29" s="556" t="str">
        <f t="shared" si="6"/>
        <v>  - € </v>
      </c>
    </row>
    <row r="30" ht="30.0" customHeight="1">
      <c r="A30" s="151" t="s">
        <v>399</v>
      </c>
      <c r="B30" s="597"/>
      <c r="C30" s="579" t="s">
        <v>391</v>
      </c>
      <c r="D30" s="579">
        <v>9.9</v>
      </c>
      <c r="E30" s="580">
        <v>13900.0</v>
      </c>
      <c r="F30" s="581" t="str">
        <f>E30-E30*'Форма заказа|Summary of order'!$D$16</f>
        <v>13,900.00 ₽</v>
      </c>
      <c r="G30" s="582" t="str">
        <f>E30/'Форма заказа|Summary of order'!$E$18</f>
        <v>185.33 €</v>
      </c>
      <c r="H30" s="562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60"/>
      <c r="U30" s="563" t="str">
        <f t="shared" si="3"/>
        <v>0</v>
      </c>
      <c r="V30" s="564" t="str">
        <f t="shared" si="4"/>
        <v>0</v>
      </c>
      <c r="W30" s="565" t="str">
        <f t="shared" si="5"/>
        <v>  -   ₽ </v>
      </c>
      <c r="X30" s="566" t="str">
        <f t="shared" si="6"/>
        <v>  - € </v>
      </c>
    </row>
    <row r="31" ht="21.0" customHeight="1">
      <c r="A31" s="598" t="s">
        <v>400</v>
      </c>
      <c r="B31" s="344"/>
      <c r="C31" s="344"/>
      <c r="D31" s="344"/>
      <c r="E31" s="599"/>
      <c r="F31" s="599"/>
      <c r="G31" s="600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  <c r="U31" s="344"/>
      <c r="V31" s="344"/>
      <c r="W31" s="344"/>
      <c r="X31" s="602"/>
    </row>
    <row r="32" ht="27.0" customHeight="1">
      <c r="A32" s="126" t="s">
        <v>401</v>
      </c>
      <c r="B32" s="595"/>
      <c r="C32" s="540" t="s">
        <v>386</v>
      </c>
      <c r="D32" s="540">
        <v>3.2</v>
      </c>
      <c r="E32" s="541">
        <v>4800.0</v>
      </c>
      <c r="F32" s="542" t="str">
        <f>E32-E32*'Форма заказа|Summary of order'!$D$16</f>
        <v>4,800.00 ₽</v>
      </c>
      <c r="G32" s="543" t="str">
        <f>E32/'Форма заказа|Summary of order'!$E$18</f>
        <v>64.00 €</v>
      </c>
      <c r="H32" s="544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22"/>
      <c r="U32" s="236" t="str">
        <f t="shared" ref="U32:U51" si="7">D32*V32</f>
        <v>0</v>
      </c>
      <c r="V32" s="545" t="str">
        <f t="shared" ref="V32:V51" si="8">SUM(H32:T32)</f>
        <v>0</v>
      </c>
      <c r="W32" s="546" t="str">
        <f t="shared" ref="W32:W51" si="9">V32*E32</f>
        <v>  -   ₽ </v>
      </c>
      <c r="X32" s="547" t="str">
        <f t="shared" ref="X32:X51" si="10">V32*G32</f>
        <v>  - € </v>
      </c>
    </row>
    <row r="33" ht="27.0" customHeight="1">
      <c r="A33" s="311" t="s">
        <v>402</v>
      </c>
      <c r="B33" s="603"/>
      <c r="C33" s="604" t="s">
        <v>389</v>
      </c>
      <c r="D33" s="604">
        <v>0.7</v>
      </c>
      <c r="E33" s="605">
        <v>2000.0</v>
      </c>
      <c r="F33" s="606" t="str">
        <f>E33-E33*'Форма заказа|Summary of order'!$D$16</f>
        <v>2,000.00 ₽</v>
      </c>
      <c r="G33" s="607" t="str">
        <f>E33/'Форма заказа|Summary of order'!$E$18</f>
        <v>26.67 €</v>
      </c>
      <c r="H33" s="55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4"/>
      <c r="U33" s="282" t="str">
        <f t="shared" si="7"/>
        <v>0</v>
      </c>
      <c r="V33" s="554" t="str">
        <f t="shared" si="8"/>
        <v>0</v>
      </c>
      <c r="W33" s="608" t="str">
        <f t="shared" si="9"/>
        <v>  -   ₽ </v>
      </c>
      <c r="X33" s="609" t="str">
        <f t="shared" si="10"/>
        <v>  - € </v>
      </c>
    </row>
    <row r="34" ht="27.0" customHeight="1">
      <c r="A34" s="311" t="s">
        <v>402</v>
      </c>
      <c r="B34" s="610"/>
      <c r="C34" s="549" t="s">
        <v>386</v>
      </c>
      <c r="D34" s="549">
        <v>1.7</v>
      </c>
      <c r="E34" s="550">
        <v>3300.0</v>
      </c>
      <c r="F34" s="551" t="str">
        <f>E34-E34*'Форма заказа|Summary of order'!$D$16</f>
        <v>3,300.00 ₽</v>
      </c>
      <c r="G34" s="552" t="str">
        <f>E34/'Форма заказа|Summary of order'!$E$18</f>
        <v>44.00 €</v>
      </c>
      <c r="H34" s="55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4"/>
      <c r="U34" s="282" t="str">
        <f t="shared" si="7"/>
        <v>0</v>
      </c>
      <c r="V34" s="554" t="str">
        <f t="shared" si="8"/>
        <v>0</v>
      </c>
      <c r="W34" s="555" t="str">
        <f t="shared" si="9"/>
        <v>  -   ₽ </v>
      </c>
      <c r="X34" s="556" t="str">
        <f t="shared" si="10"/>
        <v>  - € </v>
      </c>
    </row>
    <row r="35" ht="27.0" customHeight="1">
      <c r="A35" s="311" t="s">
        <v>402</v>
      </c>
      <c r="B35" s="610"/>
      <c r="C35" s="549" t="s">
        <v>390</v>
      </c>
      <c r="D35" s="549">
        <v>3.1</v>
      </c>
      <c r="E35" s="550">
        <v>4900.0</v>
      </c>
      <c r="F35" s="551" t="str">
        <f>E35-E35*'Форма заказа|Summary of order'!$D$16</f>
        <v>4,900.00 ₽</v>
      </c>
      <c r="G35" s="552" t="str">
        <f>E35/'Форма заказа|Summary of order'!$E$18</f>
        <v>65.33 €</v>
      </c>
      <c r="H35" s="611"/>
      <c r="I35" s="170"/>
      <c r="J35" s="170"/>
      <c r="K35" s="143"/>
      <c r="L35" s="170"/>
      <c r="M35" s="143"/>
      <c r="N35" s="170"/>
      <c r="O35" s="170"/>
      <c r="P35" s="170"/>
      <c r="Q35" s="170"/>
      <c r="R35" s="170"/>
      <c r="S35" s="170"/>
      <c r="T35" s="171"/>
      <c r="U35" s="112" t="str">
        <f t="shared" si="7"/>
        <v>0</v>
      </c>
      <c r="V35" s="612" t="str">
        <f t="shared" si="8"/>
        <v>0</v>
      </c>
      <c r="W35" s="555" t="str">
        <f t="shared" si="9"/>
        <v>  -   ₽ </v>
      </c>
      <c r="X35" s="556" t="str">
        <f t="shared" si="10"/>
        <v>  - € </v>
      </c>
    </row>
    <row r="36" ht="27.0" customHeight="1">
      <c r="A36" s="311" t="s">
        <v>402</v>
      </c>
      <c r="B36" s="613"/>
      <c r="C36" s="579" t="s">
        <v>391</v>
      </c>
      <c r="D36" s="579">
        <v>7.1</v>
      </c>
      <c r="E36" s="580">
        <v>9200.0</v>
      </c>
      <c r="F36" s="581" t="str">
        <f>E36-E36*'Форма заказа|Summary of order'!$D$16</f>
        <v>9,200.00 ₽</v>
      </c>
      <c r="G36" s="582" t="str">
        <f>E36/'Форма заказа|Summary of order'!$E$18</f>
        <v>122.67 €</v>
      </c>
      <c r="H36" s="562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60"/>
      <c r="U36" s="563" t="str">
        <f t="shared" si="7"/>
        <v>0</v>
      </c>
      <c r="V36" s="564" t="str">
        <f t="shared" si="8"/>
        <v>0</v>
      </c>
      <c r="W36" s="565" t="str">
        <f t="shared" si="9"/>
        <v>  -   ₽ </v>
      </c>
      <c r="X36" s="566" t="str">
        <f t="shared" si="10"/>
        <v>  - € </v>
      </c>
    </row>
    <row r="37" ht="26.25" customHeight="1">
      <c r="A37" s="126" t="s">
        <v>403</v>
      </c>
      <c r="B37" s="595"/>
      <c r="C37" s="540" t="s">
        <v>386</v>
      </c>
      <c r="D37" s="540">
        <v>2.2</v>
      </c>
      <c r="E37" s="541">
        <v>5000.0</v>
      </c>
      <c r="F37" s="542" t="str">
        <f>E37-E37*'Форма заказа|Summary of order'!$D$16</f>
        <v>5,000.00 ₽</v>
      </c>
      <c r="G37" s="543" t="str">
        <f>E37/'Форма заказа|Summary of order'!$E$18</f>
        <v>66.67 €</v>
      </c>
      <c r="H37" s="544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22"/>
      <c r="U37" s="236" t="str">
        <f t="shared" si="7"/>
        <v>0</v>
      </c>
      <c r="V37" s="545" t="str">
        <f t="shared" si="8"/>
        <v>0</v>
      </c>
      <c r="W37" s="546" t="str">
        <f t="shared" si="9"/>
        <v>  -   ₽ </v>
      </c>
      <c r="X37" s="547" t="str">
        <f t="shared" si="10"/>
        <v>  - € </v>
      </c>
    </row>
    <row r="38" ht="26.25" customHeight="1">
      <c r="A38" s="311" t="s">
        <v>404</v>
      </c>
      <c r="B38" s="614"/>
      <c r="C38" s="604" t="s">
        <v>389</v>
      </c>
      <c r="D38" s="604">
        <v>1.0</v>
      </c>
      <c r="E38" s="605">
        <v>2600.0</v>
      </c>
      <c r="F38" s="606" t="str">
        <f>E38-E38*'Форма заказа|Summary of order'!$D$16</f>
        <v>2,600.00 ₽</v>
      </c>
      <c r="G38" s="607" t="str">
        <f>E38/'Форма заказа|Summary of order'!$E$18</f>
        <v>34.67 €</v>
      </c>
      <c r="H38" s="55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4"/>
      <c r="U38" s="282" t="str">
        <f t="shared" si="7"/>
        <v>0</v>
      </c>
      <c r="V38" s="554" t="str">
        <f t="shared" si="8"/>
        <v>0</v>
      </c>
      <c r="W38" s="608" t="str">
        <f t="shared" si="9"/>
        <v>  -   ₽ </v>
      </c>
      <c r="X38" s="609" t="str">
        <f t="shared" si="10"/>
        <v>  - € </v>
      </c>
    </row>
    <row r="39" ht="26.25" customHeight="1">
      <c r="A39" s="311" t="s">
        <v>404</v>
      </c>
      <c r="B39" s="614"/>
      <c r="C39" s="549" t="s">
        <v>386</v>
      </c>
      <c r="D39" s="549">
        <v>2.2</v>
      </c>
      <c r="E39" s="550">
        <v>4200.0</v>
      </c>
      <c r="F39" s="551" t="str">
        <f>E39-E39*'Форма заказа|Summary of order'!$D$16</f>
        <v>4,200.00 ₽</v>
      </c>
      <c r="G39" s="552" t="str">
        <f>E39/'Форма заказа|Summary of order'!$E$18</f>
        <v>56.00 €</v>
      </c>
      <c r="H39" s="611"/>
      <c r="I39" s="170"/>
      <c r="J39" s="170"/>
      <c r="K39" s="143"/>
      <c r="L39" s="170"/>
      <c r="M39" s="143"/>
      <c r="N39" s="170"/>
      <c r="O39" s="170"/>
      <c r="P39" s="170"/>
      <c r="Q39" s="170"/>
      <c r="R39" s="170"/>
      <c r="S39" s="170"/>
      <c r="T39" s="171"/>
      <c r="U39" s="112" t="str">
        <f t="shared" si="7"/>
        <v>0</v>
      </c>
      <c r="V39" s="612" t="str">
        <f t="shared" si="8"/>
        <v>0</v>
      </c>
      <c r="W39" s="555" t="str">
        <f t="shared" si="9"/>
        <v>  -   ₽ </v>
      </c>
      <c r="X39" s="556" t="str">
        <f t="shared" si="10"/>
        <v>  - € </v>
      </c>
    </row>
    <row r="40" ht="26.25" customHeight="1">
      <c r="A40" s="311" t="s">
        <v>404</v>
      </c>
      <c r="B40" s="614"/>
      <c r="C40" s="549" t="s">
        <v>390</v>
      </c>
      <c r="D40" s="549">
        <v>3.9</v>
      </c>
      <c r="E40" s="550">
        <v>6100.0</v>
      </c>
      <c r="F40" s="551" t="str">
        <f>E40-E40*'Форма заказа|Summary of order'!$D$16</f>
        <v>6,100.00 ₽</v>
      </c>
      <c r="G40" s="552" t="str">
        <f>E40/'Форма заказа|Summary of order'!$E$18</f>
        <v>81.33 €</v>
      </c>
      <c r="H40" s="55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4"/>
      <c r="U40" s="282" t="str">
        <f t="shared" si="7"/>
        <v>0</v>
      </c>
      <c r="V40" s="554" t="str">
        <f t="shared" si="8"/>
        <v>0</v>
      </c>
      <c r="W40" s="555" t="str">
        <f t="shared" si="9"/>
        <v>  -   ₽ </v>
      </c>
      <c r="X40" s="556" t="str">
        <f t="shared" si="10"/>
        <v>  - € </v>
      </c>
    </row>
    <row r="41" ht="26.25" customHeight="1">
      <c r="A41" s="151" t="s">
        <v>404</v>
      </c>
      <c r="B41" s="615"/>
      <c r="C41" s="579" t="s">
        <v>391</v>
      </c>
      <c r="D41" s="579">
        <v>9.0</v>
      </c>
      <c r="E41" s="580">
        <v>11600.0</v>
      </c>
      <c r="F41" s="581" t="str">
        <f>E41-E41*'Форма заказа|Summary of order'!$D$16</f>
        <v>11,600.00 ₽</v>
      </c>
      <c r="G41" s="582" t="str">
        <f>E41/'Форма заказа|Summary of order'!$E$18</f>
        <v>154.67 €</v>
      </c>
      <c r="H41" s="616"/>
      <c r="I41" s="617"/>
      <c r="J41" s="617"/>
      <c r="K41" s="159"/>
      <c r="L41" s="617"/>
      <c r="M41" s="159"/>
      <c r="N41" s="617"/>
      <c r="O41" s="617"/>
      <c r="P41" s="617"/>
      <c r="Q41" s="617"/>
      <c r="R41" s="617"/>
      <c r="S41" s="617"/>
      <c r="T41" s="618"/>
      <c r="U41" s="619" t="str">
        <f t="shared" si="7"/>
        <v>0</v>
      </c>
      <c r="V41" s="620" t="str">
        <f t="shared" si="8"/>
        <v>0</v>
      </c>
      <c r="W41" s="565" t="str">
        <f t="shared" si="9"/>
        <v>  -   ₽ </v>
      </c>
      <c r="X41" s="566" t="str">
        <f t="shared" si="10"/>
        <v>  - € </v>
      </c>
    </row>
    <row r="42" ht="24.0" customHeight="1">
      <c r="A42" s="109" t="s">
        <v>405</v>
      </c>
      <c r="B42" s="621"/>
      <c r="C42" s="604" t="s">
        <v>386</v>
      </c>
      <c r="D42" s="604">
        <v>3.1</v>
      </c>
      <c r="E42" s="605">
        <v>5800.0</v>
      </c>
      <c r="F42" s="606" t="str">
        <f>E42-E42*'Форма заказа|Summary of order'!$D$16</f>
        <v>5,800.00 ₽</v>
      </c>
      <c r="G42" s="607" t="str">
        <f>E42/'Форма заказа|Summary of order'!$E$18</f>
        <v>77.33 €</v>
      </c>
      <c r="H42" s="544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22"/>
      <c r="U42" s="112" t="str">
        <f t="shared" si="7"/>
        <v>0</v>
      </c>
      <c r="V42" s="612" t="str">
        <f t="shared" si="8"/>
        <v>0</v>
      </c>
      <c r="W42" s="608" t="str">
        <f t="shared" si="9"/>
        <v>  -   ₽ </v>
      </c>
      <c r="X42" s="609" t="str">
        <f t="shared" si="10"/>
        <v>  - € </v>
      </c>
    </row>
    <row r="43" ht="24.0" customHeight="1">
      <c r="A43" s="622" t="s">
        <v>406</v>
      </c>
      <c r="B43" s="603"/>
      <c r="C43" s="604" t="s">
        <v>389</v>
      </c>
      <c r="D43" s="604">
        <v>1.3</v>
      </c>
      <c r="E43" s="605">
        <v>3100.0</v>
      </c>
      <c r="F43" s="606" t="str">
        <f>E43-E43*'Форма заказа|Summary of order'!$D$16</f>
        <v>3,100.00 ₽</v>
      </c>
      <c r="G43" s="552" t="str">
        <f>E43/'Форма заказа|Summary of order'!$E$18</f>
        <v>41.33 €</v>
      </c>
      <c r="H43" s="55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4"/>
      <c r="U43" s="282" t="str">
        <f t="shared" si="7"/>
        <v>0</v>
      </c>
      <c r="V43" s="554" t="str">
        <f t="shared" si="8"/>
        <v>0</v>
      </c>
      <c r="W43" s="608" t="str">
        <f t="shared" si="9"/>
        <v>  -   ₽ </v>
      </c>
      <c r="X43" s="609" t="str">
        <f t="shared" si="10"/>
        <v>  - € </v>
      </c>
    </row>
    <row r="44" ht="24.0" customHeight="1">
      <c r="A44" s="311" t="s">
        <v>406</v>
      </c>
      <c r="B44" s="610"/>
      <c r="C44" s="549" t="s">
        <v>386</v>
      </c>
      <c r="D44" s="549">
        <v>3.1</v>
      </c>
      <c r="E44" s="550">
        <v>4900.0</v>
      </c>
      <c r="F44" s="551" t="str">
        <f>E44-E44*'Форма заказа|Summary of order'!$D$16</f>
        <v>4,900.00 ₽</v>
      </c>
      <c r="G44" s="552" t="str">
        <f>E44/'Форма заказа|Summary of order'!$E$18</f>
        <v>65.33 €</v>
      </c>
      <c r="H44" s="55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4"/>
      <c r="U44" s="282" t="str">
        <f t="shared" si="7"/>
        <v>0</v>
      </c>
      <c r="V44" s="554" t="str">
        <f t="shared" si="8"/>
        <v>0</v>
      </c>
      <c r="W44" s="555" t="str">
        <f t="shared" si="9"/>
        <v>  -   ₽ </v>
      </c>
      <c r="X44" s="556" t="str">
        <f t="shared" si="10"/>
        <v>  - € </v>
      </c>
    </row>
    <row r="45" ht="24.0" customHeight="1">
      <c r="A45" s="311" t="s">
        <v>406</v>
      </c>
      <c r="B45" s="610"/>
      <c r="C45" s="549" t="s">
        <v>390</v>
      </c>
      <c r="D45" s="549">
        <v>5.6</v>
      </c>
      <c r="E45" s="550">
        <v>8600.0</v>
      </c>
      <c r="F45" s="551" t="str">
        <f>E45-E45*'Форма заказа|Summary of order'!$D$16</f>
        <v>8,600.00 ₽</v>
      </c>
      <c r="G45" s="552" t="str">
        <f>E45/'Форма заказа|Summary of order'!$E$18</f>
        <v>114.67 €</v>
      </c>
      <c r="H45" s="55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4"/>
      <c r="U45" s="282" t="str">
        <f t="shared" si="7"/>
        <v>0</v>
      </c>
      <c r="V45" s="554" t="str">
        <f t="shared" si="8"/>
        <v>0</v>
      </c>
      <c r="W45" s="555" t="str">
        <f t="shared" si="9"/>
        <v>  -   ₽ </v>
      </c>
      <c r="X45" s="556" t="str">
        <f t="shared" si="10"/>
        <v>  - € </v>
      </c>
    </row>
    <row r="46" ht="24.0" customHeight="1">
      <c r="A46" s="311" t="s">
        <v>406</v>
      </c>
      <c r="B46" s="610"/>
      <c r="C46" s="558" t="s">
        <v>391</v>
      </c>
      <c r="D46" s="558">
        <v>12.8</v>
      </c>
      <c r="E46" s="559">
        <v>14200.0</v>
      </c>
      <c r="F46" s="560" t="str">
        <f>E46-E46*'Форма заказа|Summary of order'!$D$16</f>
        <v>14,200.00 ₽</v>
      </c>
      <c r="G46" s="561" t="str">
        <f>E46/'Форма заказа|Summary of order'!$E$18</f>
        <v>189.33 €</v>
      </c>
      <c r="H46" s="562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60"/>
      <c r="U46" s="319" t="str">
        <f t="shared" si="7"/>
        <v>0</v>
      </c>
      <c r="V46" s="623" t="str">
        <f t="shared" si="8"/>
        <v>0</v>
      </c>
      <c r="W46" s="624" t="str">
        <f t="shared" si="9"/>
        <v>  -   ₽ </v>
      </c>
      <c r="X46" s="625" t="str">
        <f t="shared" si="10"/>
        <v>  - € </v>
      </c>
    </row>
    <row r="47" ht="27.75" customHeight="1">
      <c r="A47" s="126" t="s">
        <v>407</v>
      </c>
      <c r="B47" s="595"/>
      <c r="C47" s="540" t="s">
        <v>386</v>
      </c>
      <c r="D47" s="540">
        <v>1.8</v>
      </c>
      <c r="E47" s="541">
        <v>5000.0</v>
      </c>
      <c r="F47" s="542" t="str">
        <f>E47-E47*'Форма заказа|Summary of order'!$D$16</f>
        <v>5,000.00 ₽</v>
      </c>
      <c r="G47" s="543" t="str">
        <f>E47/'Форма заказа|Summary of order'!$E$18</f>
        <v>66.67 €</v>
      </c>
      <c r="H47" s="544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22"/>
      <c r="U47" s="236" t="str">
        <f t="shared" si="7"/>
        <v>0</v>
      </c>
      <c r="V47" s="545" t="str">
        <f t="shared" si="8"/>
        <v>0</v>
      </c>
      <c r="W47" s="546" t="str">
        <f t="shared" si="9"/>
        <v>  -   ₽ </v>
      </c>
      <c r="X47" s="547" t="str">
        <f t="shared" si="10"/>
        <v>  - € </v>
      </c>
    </row>
    <row r="48" ht="27.75" customHeight="1">
      <c r="A48" s="148" t="s">
        <v>408</v>
      </c>
      <c r="B48" s="596"/>
      <c r="C48" s="549" t="s">
        <v>389</v>
      </c>
      <c r="D48" s="549">
        <v>0.8</v>
      </c>
      <c r="E48" s="550">
        <v>2200.0</v>
      </c>
      <c r="F48" s="551" t="str">
        <f>E48-E48*'Форма заказа|Summary of order'!$D$16</f>
        <v>2,200.00 ₽</v>
      </c>
      <c r="G48" s="552" t="str">
        <f>E48/'Форма заказа|Summary of order'!$E$18</f>
        <v>29.33 €</v>
      </c>
      <c r="H48" s="55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4"/>
      <c r="U48" s="282" t="str">
        <f t="shared" si="7"/>
        <v>0</v>
      </c>
      <c r="V48" s="554" t="str">
        <f t="shared" si="8"/>
        <v>0</v>
      </c>
      <c r="W48" s="608" t="str">
        <f t="shared" si="9"/>
        <v>  -   ₽ </v>
      </c>
      <c r="X48" s="609" t="str">
        <f t="shared" si="10"/>
        <v>  - € </v>
      </c>
    </row>
    <row r="49" ht="27.75" customHeight="1">
      <c r="A49" s="148" t="s">
        <v>408</v>
      </c>
      <c r="B49" s="596"/>
      <c r="C49" s="549" t="s">
        <v>386</v>
      </c>
      <c r="D49" s="549">
        <v>1.8</v>
      </c>
      <c r="E49" s="550">
        <v>4000.0</v>
      </c>
      <c r="F49" s="551" t="str">
        <f>E49-E49*'Форма заказа|Summary of order'!$D$16</f>
        <v>4,000.00 ₽</v>
      </c>
      <c r="G49" s="552" t="str">
        <f>E49/'Форма заказа|Summary of order'!$E$18</f>
        <v>53.33 €</v>
      </c>
      <c r="H49" s="55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4"/>
      <c r="U49" s="282" t="str">
        <f t="shared" si="7"/>
        <v>0</v>
      </c>
      <c r="V49" s="554" t="str">
        <f t="shared" si="8"/>
        <v>0</v>
      </c>
      <c r="W49" s="555" t="str">
        <f t="shared" si="9"/>
        <v>  -   ₽ </v>
      </c>
      <c r="X49" s="556" t="str">
        <f t="shared" si="10"/>
        <v>  - € </v>
      </c>
    </row>
    <row r="50" ht="27.75" customHeight="1">
      <c r="A50" s="148" t="s">
        <v>408</v>
      </c>
      <c r="B50" s="596"/>
      <c r="C50" s="549" t="s">
        <v>390</v>
      </c>
      <c r="D50" s="549">
        <v>3.2</v>
      </c>
      <c r="E50" s="550">
        <v>5800.0</v>
      </c>
      <c r="F50" s="551" t="str">
        <f>E50-E50*'Форма заказа|Summary of order'!$D$16</f>
        <v>5,800.00 ₽</v>
      </c>
      <c r="G50" s="552" t="str">
        <f>E50/'Форма заказа|Summary of order'!$E$18</f>
        <v>77.33 €</v>
      </c>
      <c r="H50" s="55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4"/>
      <c r="U50" s="282" t="str">
        <f t="shared" si="7"/>
        <v>0</v>
      </c>
      <c r="V50" s="554" t="str">
        <f t="shared" si="8"/>
        <v>0</v>
      </c>
      <c r="W50" s="555" t="str">
        <f t="shared" si="9"/>
        <v>  -   ₽ </v>
      </c>
      <c r="X50" s="556" t="str">
        <f t="shared" si="10"/>
        <v>  - € </v>
      </c>
    </row>
    <row r="51" ht="27.75" customHeight="1">
      <c r="A51" s="148" t="s">
        <v>408</v>
      </c>
      <c r="B51" s="597"/>
      <c r="C51" s="579" t="s">
        <v>391</v>
      </c>
      <c r="D51" s="579">
        <v>7.1</v>
      </c>
      <c r="E51" s="580">
        <v>10800.0</v>
      </c>
      <c r="F51" s="581" t="str">
        <f>E51-E51*'Форма заказа|Summary of order'!$D$16</f>
        <v>10,800.00 ₽</v>
      </c>
      <c r="G51" s="582" t="str">
        <f>E51/'Форма заказа|Summary of order'!$E$18</f>
        <v>144.00 €</v>
      </c>
      <c r="H51" s="562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60"/>
      <c r="U51" s="319" t="str">
        <f t="shared" si="7"/>
        <v>0</v>
      </c>
      <c r="V51" s="564" t="str">
        <f t="shared" si="8"/>
        <v>0</v>
      </c>
      <c r="W51" s="565" t="str">
        <f t="shared" si="9"/>
        <v>  -   ₽ </v>
      </c>
      <c r="X51" s="566" t="str">
        <f t="shared" si="10"/>
        <v>  - € </v>
      </c>
    </row>
    <row r="52" ht="21.0" customHeight="1">
      <c r="A52" s="598" t="s">
        <v>409</v>
      </c>
      <c r="B52" s="289"/>
      <c r="C52" s="289"/>
      <c r="D52" s="289"/>
      <c r="E52" s="626"/>
      <c r="F52" s="626"/>
      <c r="G52" s="627"/>
      <c r="H52" s="628"/>
      <c r="I52" s="628"/>
      <c r="J52" s="628"/>
      <c r="K52" s="628"/>
      <c r="L52" s="628"/>
      <c r="M52" s="628"/>
      <c r="N52" s="628"/>
      <c r="O52" s="628"/>
      <c r="P52" s="628"/>
      <c r="Q52" s="628"/>
      <c r="R52" s="628"/>
      <c r="S52" s="628"/>
      <c r="T52" s="628"/>
      <c r="U52" s="628"/>
      <c r="V52" s="628"/>
      <c r="W52" s="628"/>
      <c r="X52" s="629"/>
    </row>
    <row r="53" ht="21.0" customHeight="1">
      <c r="A53" s="115" t="s">
        <v>410</v>
      </c>
      <c r="B53" s="630"/>
      <c r="C53" s="540" t="s">
        <v>386</v>
      </c>
      <c r="D53" s="540">
        <v>1.7</v>
      </c>
      <c r="E53" s="559">
        <v>6200.0</v>
      </c>
      <c r="F53" s="631" t="str">
        <f>E53-E53*'Форма заказа|Summary of order'!$D$16</f>
        <v>6,200.00 ₽</v>
      </c>
      <c r="G53" s="543" t="str">
        <f>E53/'Форма заказа|Summary of order'!$E$18</f>
        <v>82.67 €</v>
      </c>
      <c r="H53" s="544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22"/>
      <c r="U53" s="236" t="str">
        <f t="shared" ref="U53:U72" si="11">D53*V53</f>
        <v>0</v>
      </c>
      <c r="V53" s="545" t="str">
        <f t="shared" ref="V53:V72" si="12">SUM(H53:T53)</f>
        <v>0</v>
      </c>
      <c r="W53" s="546" t="str">
        <f t="shared" ref="W53:W72" si="13">V53*E53</f>
        <v>  -   ₽ </v>
      </c>
      <c r="X53" s="547" t="str">
        <f t="shared" ref="X53:X72" si="14">V53*G53</f>
        <v>  - € </v>
      </c>
    </row>
    <row r="54" ht="21.0" customHeight="1">
      <c r="A54" s="136" t="s">
        <v>411</v>
      </c>
      <c r="B54" s="632"/>
      <c r="C54" s="549" t="s">
        <v>389</v>
      </c>
      <c r="D54" s="549">
        <v>0.9</v>
      </c>
      <c r="E54" s="559">
        <v>3000.0</v>
      </c>
      <c r="F54" s="633" t="str">
        <f>E54-E54*'Форма заказа|Summary of order'!$D$16</f>
        <v>3,000.00 ₽</v>
      </c>
      <c r="G54" s="552" t="str">
        <f>E54/'Форма заказа|Summary of order'!$E$18</f>
        <v>40.00 €</v>
      </c>
      <c r="H54" s="55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4"/>
      <c r="U54" s="282" t="str">
        <f t="shared" si="11"/>
        <v>0</v>
      </c>
      <c r="V54" s="554" t="str">
        <f t="shared" si="12"/>
        <v>0</v>
      </c>
      <c r="W54" s="608" t="str">
        <f t="shared" si="13"/>
        <v>  -   ₽ </v>
      </c>
      <c r="X54" s="609" t="str">
        <f t="shared" si="14"/>
        <v>  - € </v>
      </c>
    </row>
    <row r="55" ht="21.0" customHeight="1">
      <c r="A55" s="136" t="s">
        <v>411</v>
      </c>
      <c r="B55" s="632"/>
      <c r="C55" s="549" t="s">
        <v>386</v>
      </c>
      <c r="D55" s="549">
        <v>1.7</v>
      </c>
      <c r="E55" s="559">
        <v>4000.0</v>
      </c>
      <c r="F55" s="633" t="str">
        <f>E55-E55*'Форма заказа|Summary of order'!$D$16</f>
        <v>4,000.00 ₽</v>
      </c>
      <c r="G55" s="552" t="str">
        <f>E55/'Форма заказа|Summary of order'!$E$18</f>
        <v>53.33 €</v>
      </c>
      <c r="H55" s="55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4"/>
      <c r="U55" s="282" t="str">
        <f t="shared" si="11"/>
        <v>0</v>
      </c>
      <c r="V55" s="554" t="str">
        <f t="shared" si="12"/>
        <v>0</v>
      </c>
      <c r="W55" s="555" t="str">
        <f t="shared" si="13"/>
        <v>  -   ₽ </v>
      </c>
      <c r="X55" s="556" t="str">
        <f t="shared" si="14"/>
        <v>  - € </v>
      </c>
    </row>
    <row r="56" ht="21.0" customHeight="1">
      <c r="A56" s="136" t="s">
        <v>411</v>
      </c>
      <c r="B56" s="632"/>
      <c r="C56" s="549" t="s">
        <v>390</v>
      </c>
      <c r="D56" s="549">
        <v>3.7</v>
      </c>
      <c r="E56" s="559">
        <v>7300.0</v>
      </c>
      <c r="F56" s="633" t="str">
        <f>E56-E56*'Форма заказа|Summary of order'!$D$16</f>
        <v>7,300.00 ₽</v>
      </c>
      <c r="G56" s="552" t="str">
        <f>E56/'Форма заказа|Summary of order'!$E$18</f>
        <v>97.33 €</v>
      </c>
      <c r="H56" s="55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4"/>
      <c r="U56" s="282" t="str">
        <f t="shared" si="11"/>
        <v>0</v>
      </c>
      <c r="V56" s="554" t="str">
        <f t="shared" si="12"/>
        <v>0</v>
      </c>
      <c r="W56" s="555" t="str">
        <f t="shared" si="13"/>
        <v>  -   ₽ </v>
      </c>
      <c r="X56" s="556" t="str">
        <f t="shared" si="14"/>
        <v>  - € </v>
      </c>
    </row>
    <row r="57" ht="21.0" customHeight="1">
      <c r="A57" s="136" t="s">
        <v>411</v>
      </c>
      <c r="B57" s="634"/>
      <c r="C57" s="579" t="s">
        <v>391</v>
      </c>
      <c r="D57" s="579">
        <v>6.5</v>
      </c>
      <c r="E57" s="559">
        <v>10700.0</v>
      </c>
      <c r="F57" s="635" t="str">
        <f>E57-E57*'Форма заказа|Summary of order'!$D$16</f>
        <v>10,700.00 ₽</v>
      </c>
      <c r="G57" s="582" t="str">
        <f>E57/'Форма заказа|Summary of order'!$E$18</f>
        <v>142.67 €</v>
      </c>
      <c r="H57" s="562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60"/>
      <c r="U57" s="563" t="str">
        <f t="shared" si="11"/>
        <v>0</v>
      </c>
      <c r="V57" s="564" t="str">
        <f t="shared" si="12"/>
        <v>0</v>
      </c>
      <c r="W57" s="565" t="str">
        <f t="shared" si="13"/>
        <v>  -   ₽ </v>
      </c>
      <c r="X57" s="566" t="str">
        <f t="shared" si="14"/>
        <v>  - € </v>
      </c>
    </row>
    <row r="58" ht="21.0" customHeight="1">
      <c r="A58" s="115" t="s">
        <v>412</v>
      </c>
      <c r="B58" s="630"/>
      <c r="C58" s="540" t="s">
        <v>386</v>
      </c>
      <c r="D58" s="540">
        <v>1.8</v>
      </c>
      <c r="E58" s="559">
        <v>5900.0</v>
      </c>
      <c r="F58" s="631" t="str">
        <f>E58-E58*'Форма заказа|Summary of order'!$D$16</f>
        <v>5,900.00 ₽</v>
      </c>
      <c r="G58" s="543" t="str">
        <f>E58/'Форма заказа|Summary of order'!$E$18</f>
        <v>78.67 €</v>
      </c>
      <c r="H58" s="544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22"/>
      <c r="U58" s="236" t="str">
        <f t="shared" si="11"/>
        <v>0</v>
      </c>
      <c r="V58" s="545" t="str">
        <f t="shared" si="12"/>
        <v>0</v>
      </c>
      <c r="W58" s="546" t="str">
        <f t="shared" si="13"/>
        <v>  -   ₽ </v>
      </c>
      <c r="X58" s="547" t="str">
        <f t="shared" si="14"/>
        <v>  - € </v>
      </c>
    </row>
    <row r="59" ht="21.0" customHeight="1">
      <c r="A59" s="136" t="s">
        <v>413</v>
      </c>
      <c r="B59" s="632"/>
      <c r="C59" s="549" t="s">
        <v>389</v>
      </c>
      <c r="D59" s="549">
        <v>1.1</v>
      </c>
      <c r="E59" s="559">
        <v>2900.0</v>
      </c>
      <c r="F59" s="633" t="str">
        <f>E59-E59*'Форма заказа|Summary of order'!$D$16</f>
        <v>2,900.00 ₽</v>
      </c>
      <c r="G59" s="552" t="str">
        <f>E59/'Форма заказа|Summary of order'!$E$18</f>
        <v>38.67 €</v>
      </c>
      <c r="H59" s="55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4"/>
      <c r="U59" s="282" t="str">
        <f t="shared" si="11"/>
        <v>0</v>
      </c>
      <c r="V59" s="554" t="str">
        <f t="shared" si="12"/>
        <v>0</v>
      </c>
      <c r="W59" s="555" t="str">
        <f t="shared" si="13"/>
        <v>  -   ₽ </v>
      </c>
      <c r="X59" s="556" t="str">
        <f t="shared" si="14"/>
        <v>  - € </v>
      </c>
    </row>
    <row r="60" ht="21.0" customHeight="1">
      <c r="A60" s="136" t="s">
        <v>413</v>
      </c>
      <c r="B60" s="632"/>
      <c r="C60" s="549" t="s">
        <v>386</v>
      </c>
      <c r="D60" s="549">
        <v>1.8</v>
      </c>
      <c r="E60" s="559">
        <v>4000.0</v>
      </c>
      <c r="F60" s="633" t="str">
        <f>E60-E60*'Форма заказа|Summary of order'!$D$16</f>
        <v>4,000.00 ₽</v>
      </c>
      <c r="G60" s="552" t="str">
        <f>E60/'Форма заказа|Summary of order'!$E$18</f>
        <v>53.33 €</v>
      </c>
      <c r="H60" s="55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4"/>
      <c r="U60" s="282" t="str">
        <f t="shared" si="11"/>
        <v>0</v>
      </c>
      <c r="V60" s="554" t="str">
        <f t="shared" si="12"/>
        <v>0</v>
      </c>
      <c r="W60" s="555" t="str">
        <f t="shared" si="13"/>
        <v>  -   ₽ </v>
      </c>
      <c r="X60" s="556" t="str">
        <f t="shared" si="14"/>
        <v>  - € </v>
      </c>
    </row>
    <row r="61" ht="21.0" customHeight="1">
      <c r="A61" s="136" t="s">
        <v>413</v>
      </c>
      <c r="B61" s="632"/>
      <c r="C61" s="549" t="s">
        <v>414</v>
      </c>
      <c r="D61" s="549">
        <v>4.2</v>
      </c>
      <c r="E61" s="559">
        <v>7600.0</v>
      </c>
      <c r="F61" s="633" t="str">
        <f>E61-E61*'Форма заказа|Summary of order'!$D$16</f>
        <v>7,600.00 ₽</v>
      </c>
      <c r="G61" s="552" t="str">
        <f>E61/'Форма заказа|Summary of order'!$E$18</f>
        <v>101.33 €</v>
      </c>
      <c r="H61" s="55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4"/>
      <c r="U61" s="282" t="str">
        <f t="shared" si="11"/>
        <v>0</v>
      </c>
      <c r="V61" s="554" t="str">
        <f t="shared" si="12"/>
        <v>0</v>
      </c>
      <c r="W61" s="555" t="str">
        <f t="shared" si="13"/>
        <v>  -   ₽ </v>
      </c>
      <c r="X61" s="556" t="str">
        <f t="shared" si="14"/>
        <v>  - € </v>
      </c>
    </row>
    <row r="62" ht="21.0" customHeight="1">
      <c r="A62" s="136" t="s">
        <v>413</v>
      </c>
      <c r="B62" s="634"/>
      <c r="C62" s="579" t="s">
        <v>391</v>
      </c>
      <c r="D62" s="579">
        <v>7.2</v>
      </c>
      <c r="E62" s="559">
        <v>11100.0</v>
      </c>
      <c r="F62" s="635" t="str">
        <f>E62-E62*'Форма заказа|Summary of order'!$D$16</f>
        <v>11,100.00 ₽</v>
      </c>
      <c r="G62" s="582" t="str">
        <f>E62/'Форма заказа|Summary of order'!$E$18</f>
        <v>148.00 €</v>
      </c>
      <c r="H62" s="562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60"/>
      <c r="U62" s="563" t="str">
        <f t="shared" si="11"/>
        <v>0</v>
      </c>
      <c r="V62" s="564" t="str">
        <f t="shared" si="12"/>
        <v>0</v>
      </c>
      <c r="W62" s="565" t="str">
        <f t="shared" si="13"/>
        <v>  -   ₽ </v>
      </c>
      <c r="X62" s="566" t="str">
        <f t="shared" si="14"/>
        <v>  - € </v>
      </c>
    </row>
    <row r="63" ht="21.75" customHeight="1">
      <c r="A63" s="115" t="s">
        <v>415</v>
      </c>
      <c r="B63" s="630"/>
      <c r="C63" s="540" t="s">
        <v>386</v>
      </c>
      <c r="D63" s="636">
        <v>2.0</v>
      </c>
      <c r="E63" s="559">
        <v>6700.0</v>
      </c>
      <c r="F63" s="606" t="str">
        <f>E63-E63*'Форма заказа|Summary of order'!$D$16</f>
        <v>6,700.00 ₽</v>
      </c>
      <c r="G63" s="543" t="str">
        <f>E63/'Форма заказа|Summary of order'!$E$18</f>
        <v>89.33 €</v>
      </c>
      <c r="H63" s="544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22"/>
      <c r="U63" s="236" t="str">
        <f t="shared" si="11"/>
        <v>0</v>
      </c>
      <c r="V63" s="545" t="str">
        <f t="shared" si="12"/>
        <v>0</v>
      </c>
      <c r="W63" s="546" t="str">
        <f t="shared" si="13"/>
        <v>  -   ₽ </v>
      </c>
      <c r="X63" s="547" t="str">
        <f t="shared" si="14"/>
        <v>  - € </v>
      </c>
    </row>
    <row r="64" ht="21.75" customHeight="1">
      <c r="A64" s="136" t="s">
        <v>416</v>
      </c>
      <c r="B64" s="277"/>
      <c r="C64" s="549" t="s">
        <v>389</v>
      </c>
      <c r="D64" s="549">
        <v>1.1</v>
      </c>
      <c r="E64" s="550">
        <v>2900.0</v>
      </c>
      <c r="F64" s="551" t="str">
        <f>E64-E64*'Форма заказа|Summary of order'!$D$16</f>
        <v>2,900.00 ₽</v>
      </c>
      <c r="G64" s="552" t="str">
        <f>E64/'Форма заказа|Summary of order'!$E$18</f>
        <v>38.67 €</v>
      </c>
      <c r="H64" s="55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4"/>
      <c r="U64" s="282" t="str">
        <f t="shared" si="11"/>
        <v>0</v>
      </c>
      <c r="V64" s="554" t="str">
        <f t="shared" si="12"/>
        <v>0</v>
      </c>
      <c r="W64" s="555" t="str">
        <f t="shared" si="13"/>
        <v>  -   ₽ </v>
      </c>
      <c r="X64" s="556" t="str">
        <f t="shared" si="14"/>
        <v>  - € </v>
      </c>
    </row>
    <row r="65" ht="21.75" customHeight="1">
      <c r="A65" s="136" t="s">
        <v>416</v>
      </c>
      <c r="B65" s="277"/>
      <c r="C65" s="549" t="s">
        <v>386</v>
      </c>
      <c r="D65" s="549">
        <v>2.0</v>
      </c>
      <c r="E65" s="550">
        <v>4500.0</v>
      </c>
      <c r="F65" s="551" t="str">
        <f>E65-E65*'Форма заказа|Summary of order'!$D$16</f>
        <v>4,500.00 ₽</v>
      </c>
      <c r="G65" s="552" t="str">
        <f>E65/'Форма заказа|Summary of order'!$E$18</f>
        <v>60.00 €</v>
      </c>
      <c r="H65" s="55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4"/>
      <c r="U65" s="282" t="str">
        <f t="shared" si="11"/>
        <v>0</v>
      </c>
      <c r="V65" s="554" t="str">
        <f t="shared" si="12"/>
        <v>0</v>
      </c>
      <c r="W65" s="555" t="str">
        <f t="shared" si="13"/>
        <v>  -   ₽ </v>
      </c>
      <c r="X65" s="556" t="str">
        <f t="shared" si="14"/>
        <v>  - € </v>
      </c>
    </row>
    <row r="66" ht="21.75" customHeight="1">
      <c r="A66" s="136" t="s">
        <v>416</v>
      </c>
      <c r="B66" s="277"/>
      <c r="C66" s="549" t="s">
        <v>414</v>
      </c>
      <c r="D66" s="549">
        <v>4.5</v>
      </c>
      <c r="E66" s="550">
        <v>8200.0</v>
      </c>
      <c r="F66" s="551" t="str">
        <f>E66-E66*'Форма заказа|Summary of order'!$D$16</f>
        <v>8,200.00 ₽</v>
      </c>
      <c r="G66" s="552" t="str">
        <f>E66/'Форма заказа|Summary of order'!$E$18</f>
        <v>109.33 €</v>
      </c>
      <c r="H66" s="55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4"/>
      <c r="U66" s="282" t="str">
        <f t="shared" si="11"/>
        <v>0</v>
      </c>
      <c r="V66" s="554" t="str">
        <f t="shared" si="12"/>
        <v>0</v>
      </c>
      <c r="W66" s="555" t="str">
        <f t="shared" si="13"/>
        <v>  -   ₽ </v>
      </c>
      <c r="X66" s="556" t="str">
        <f t="shared" si="14"/>
        <v>  - € </v>
      </c>
    </row>
    <row r="67" ht="21.75" customHeight="1">
      <c r="A67" s="136" t="s">
        <v>416</v>
      </c>
      <c r="B67" s="286"/>
      <c r="C67" s="579" t="s">
        <v>391</v>
      </c>
      <c r="D67" s="579">
        <v>8.1</v>
      </c>
      <c r="E67" s="580">
        <v>12200.0</v>
      </c>
      <c r="F67" s="581" t="str">
        <f>E67-E67*'Форма заказа|Summary of order'!$D$16</f>
        <v>12,200.00 ₽</v>
      </c>
      <c r="G67" s="582" t="str">
        <f>E67/'Форма заказа|Summary of order'!$E$18</f>
        <v>162.67 €</v>
      </c>
      <c r="H67" s="562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60"/>
      <c r="U67" s="563" t="str">
        <f t="shared" si="11"/>
        <v>0</v>
      </c>
      <c r="V67" s="564" t="str">
        <f t="shared" si="12"/>
        <v>0</v>
      </c>
      <c r="W67" s="565" t="str">
        <f t="shared" si="13"/>
        <v>  -   ₽ </v>
      </c>
      <c r="X67" s="566" t="str">
        <f t="shared" si="14"/>
        <v>  - € </v>
      </c>
    </row>
    <row r="68" ht="21.0" customHeight="1">
      <c r="A68" s="169" t="s">
        <v>417</v>
      </c>
      <c r="B68" s="323"/>
      <c r="C68" s="604" t="s">
        <v>386</v>
      </c>
      <c r="D68" s="604">
        <v>2.3</v>
      </c>
      <c r="E68" s="605">
        <v>7500.0</v>
      </c>
      <c r="F68" s="606" t="str">
        <f>E68-E68*'Форма заказа|Summary of order'!$D$16</f>
        <v>7,500.00 ₽</v>
      </c>
      <c r="G68" s="607" t="str">
        <f>E68/'Форма заказа|Summary of order'!$E$18</f>
        <v>100.00 €</v>
      </c>
      <c r="H68" s="611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1"/>
      <c r="U68" s="112" t="str">
        <f t="shared" si="11"/>
        <v>0</v>
      </c>
      <c r="V68" s="612" t="str">
        <f t="shared" si="12"/>
        <v>0</v>
      </c>
      <c r="W68" s="608" t="str">
        <f t="shared" si="13"/>
        <v>  -   ₽ </v>
      </c>
      <c r="X68" s="609" t="str">
        <f t="shared" si="14"/>
        <v>  - € </v>
      </c>
    </row>
    <row r="69" ht="21.0" customHeight="1">
      <c r="A69" s="136" t="s">
        <v>418</v>
      </c>
      <c r="B69" s="637"/>
      <c r="C69" s="549" t="s">
        <v>389</v>
      </c>
      <c r="D69" s="549">
        <v>1.3</v>
      </c>
      <c r="E69" s="550">
        <v>3100.0</v>
      </c>
      <c r="F69" s="551" t="str">
        <f>E69-E69*'Форма заказа|Summary of order'!$D$16</f>
        <v>3,100.00 ₽</v>
      </c>
      <c r="G69" s="552" t="str">
        <f>E69/'Форма заказа|Summary of order'!$E$18</f>
        <v>41.33 €</v>
      </c>
      <c r="H69" s="55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4"/>
      <c r="U69" s="282" t="str">
        <f t="shared" si="11"/>
        <v>0</v>
      </c>
      <c r="V69" s="554" t="str">
        <f t="shared" si="12"/>
        <v>0</v>
      </c>
      <c r="W69" s="555" t="str">
        <f t="shared" si="13"/>
        <v>  -   ₽ </v>
      </c>
      <c r="X69" s="556" t="str">
        <f t="shared" si="14"/>
        <v>  - € </v>
      </c>
    </row>
    <row r="70" ht="21.0" customHeight="1">
      <c r="A70" s="136" t="s">
        <v>418</v>
      </c>
      <c r="B70" s="638"/>
      <c r="C70" s="549" t="s">
        <v>386</v>
      </c>
      <c r="D70" s="549">
        <v>2.3</v>
      </c>
      <c r="E70" s="550">
        <v>5000.0</v>
      </c>
      <c r="F70" s="551" t="str">
        <f>E70-E70*'Форма заказа|Summary of order'!$D$16</f>
        <v>5,000.00 ₽</v>
      </c>
      <c r="G70" s="552" t="str">
        <f>E70/'Форма заказа|Summary of order'!$E$18</f>
        <v>66.67 €</v>
      </c>
      <c r="H70" s="55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4"/>
      <c r="U70" s="282" t="str">
        <f t="shared" si="11"/>
        <v>0</v>
      </c>
      <c r="V70" s="554" t="str">
        <f t="shared" si="12"/>
        <v>0</v>
      </c>
      <c r="W70" s="555" t="str">
        <f t="shared" si="13"/>
        <v>  -   ₽ </v>
      </c>
      <c r="X70" s="556" t="str">
        <f t="shared" si="14"/>
        <v>  - € </v>
      </c>
    </row>
    <row r="71" ht="21.0" customHeight="1">
      <c r="A71" s="136" t="s">
        <v>418</v>
      </c>
      <c r="B71" s="638"/>
      <c r="C71" s="549" t="s">
        <v>390</v>
      </c>
      <c r="D71" s="549">
        <v>5.1</v>
      </c>
      <c r="E71" s="550">
        <v>9300.0</v>
      </c>
      <c r="F71" s="551" t="str">
        <f>E71-E71*'Форма заказа|Summary of order'!$D$16</f>
        <v>9,300.00 ₽</v>
      </c>
      <c r="G71" s="552" t="str">
        <f>E71/'Форма заказа|Summary of order'!$E$18</f>
        <v>124.00 €</v>
      </c>
      <c r="H71" s="55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4"/>
      <c r="U71" s="282" t="str">
        <f t="shared" si="11"/>
        <v>0</v>
      </c>
      <c r="V71" s="554" t="str">
        <f t="shared" si="12"/>
        <v>0</v>
      </c>
      <c r="W71" s="555" t="str">
        <f t="shared" si="13"/>
        <v>  -   ₽ </v>
      </c>
      <c r="X71" s="556" t="str">
        <f t="shared" si="14"/>
        <v>  - € </v>
      </c>
    </row>
    <row r="72" ht="21.0" customHeight="1">
      <c r="A72" s="136" t="s">
        <v>418</v>
      </c>
      <c r="B72" s="639"/>
      <c r="C72" s="579" t="s">
        <v>391</v>
      </c>
      <c r="D72" s="579">
        <v>9.0</v>
      </c>
      <c r="E72" s="580">
        <v>13700.0</v>
      </c>
      <c r="F72" s="581" t="str">
        <f>E72-E72*'Форма заказа|Summary of order'!$D$16</f>
        <v>13,700.00 ₽</v>
      </c>
      <c r="G72" s="582" t="str">
        <f>E72/'Форма заказа|Summary of order'!$E$18</f>
        <v>182.67 €</v>
      </c>
      <c r="H72" s="562"/>
      <c r="I72" s="159"/>
      <c r="J72" s="159"/>
      <c r="K72" s="143"/>
      <c r="L72" s="159"/>
      <c r="M72" s="143"/>
      <c r="N72" s="159"/>
      <c r="O72" s="159"/>
      <c r="P72" s="159"/>
      <c r="Q72" s="159"/>
      <c r="R72" s="159"/>
      <c r="S72" s="159"/>
      <c r="T72" s="160"/>
      <c r="U72" s="319" t="str">
        <f t="shared" si="11"/>
        <v>0</v>
      </c>
      <c r="V72" s="564" t="str">
        <f t="shared" si="12"/>
        <v>0</v>
      </c>
      <c r="W72" s="565" t="str">
        <f t="shared" si="13"/>
        <v>  -   ₽ </v>
      </c>
      <c r="X72" s="566" t="str">
        <f t="shared" si="14"/>
        <v>  - € </v>
      </c>
    </row>
    <row r="73" ht="21.0" customHeight="1">
      <c r="A73" s="598" t="s">
        <v>419</v>
      </c>
      <c r="B73" s="289"/>
      <c r="C73" s="289"/>
      <c r="D73" s="289"/>
      <c r="E73" s="626"/>
      <c r="F73" s="626"/>
      <c r="G73" s="627"/>
      <c r="H73" s="628"/>
      <c r="I73" s="628"/>
      <c r="J73" s="628"/>
      <c r="K73" s="628"/>
      <c r="L73" s="628"/>
      <c r="M73" s="628"/>
      <c r="N73" s="628"/>
      <c r="O73" s="628"/>
      <c r="P73" s="628"/>
      <c r="Q73" s="628"/>
      <c r="R73" s="628"/>
      <c r="S73" s="628"/>
      <c r="T73" s="628"/>
      <c r="U73" s="628"/>
      <c r="V73" s="289"/>
      <c r="W73" s="289"/>
      <c r="X73" s="629"/>
    </row>
    <row r="74" ht="31.5" customHeight="1">
      <c r="A74" s="126" t="s">
        <v>420</v>
      </c>
      <c r="B74" s="595"/>
      <c r="C74" s="540" t="s">
        <v>386</v>
      </c>
      <c r="D74" s="540">
        <v>1.9</v>
      </c>
      <c r="E74" s="541">
        <v>4400.0</v>
      </c>
      <c r="F74" s="542" t="str">
        <f>E74-E74*'Форма заказа|Summary of order'!$D$16</f>
        <v>4,400.00 ₽</v>
      </c>
      <c r="G74" s="543" t="str">
        <f>E74/'Форма заказа|Summary of order'!$E$18</f>
        <v>58.67 €</v>
      </c>
      <c r="H74" s="544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22"/>
      <c r="U74" s="236" t="str">
        <f t="shared" ref="U74:U97" si="15">D74*V74</f>
        <v>0</v>
      </c>
      <c r="V74" s="545" t="str">
        <f t="shared" ref="V74:V97" si="16">SUM(H74:T74)</f>
        <v>0</v>
      </c>
      <c r="W74" s="546" t="str">
        <f t="shared" ref="W74:W97" si="17">V74*E74</f>
        <v>  -   ₽ </v>
      </c>
      <c r="X74" s="547" t="str">
        <f t="shared" ref="X74:X97" si="18">V74*G74</f>
        <v>  - € </v>
      </c>
    </row>
    <row r="75" ht="31.5" customHeight="1">
      <c r="A75" s="136" t="s">
        <v>421</v>
      </c>
      <c r="B75" s="640"/>
      <c r="C75" s="549" t="s">
        <v>386</v>
      </c>
      <c r="D75" s="549">
        <v>0.9</v>
      </c>
      <c r="E75" s="550">
        <v>2800.0</v>
      </c>
      <c r="F75" s="551" t="str">
        <f>E75-E75*'Форма заказа|Summary of order'!$D$16</f>
        <v>2,800.00 ₽</v>
      </c>
      <c r="G75" s="552" t="str">
        <f>E75/'Форма заказа|Summary of order'!$E$18</f>
        <v>37.33 €</v>
      </c>
      <c r="H75" s="611"/>
      <c r="I75" s="170"/>
      <c r="J75" s="170"/>
      <c r="K75" s="143"/>
      <c r="L75" s="170"/>
      <c r="M75" s="143"/>
      <c r="N75" s="170"/>
      <c r="O75" s="170"/>
      <c r="P75" s="170"/>
      <c r="Q75" s="170"/>
      <c r="R75" s="170"/>
      <c r="S75" s="170"/>
      <c r="T75" s="171"/>
      <c r="U75" s="112" t="str">
        <f t="shared" si="15"/>
        <v>0</v>
      </c>
      <c r="V75" s="554" t="str">
        <f t="shared" si="16"/>
        <v>0</v>
      </c>
      <c r="W75" s="555" t="str">
        <f t="shared" si="17"/>
        <v>  -   ₽ </v>
      </c>
      <c r="X75" s="556" t="str">
        <f t="shared" si="18"/>
        <v>  - € </v>
      </c>
    </row>
    <row r="76" ht="31.5" customHeight="1">
      <c r="A76" s="136" t="s">
        <v>421</v>
      </c>
      <c r="B76" s="640"/>
      <c r="C76" s="549" t="s">
        <v>390</v>
      </c>
      <c r="D76" s="549">
        <v>1.9</v>
      </c>
      <c r="E76" s="550">
        <v>4900.0</v>
      </c>
      <c r="F76" s="551" t="str">
        <f>E76-E76*'Форма заказа|Summary of order'!$D$16</f>
        <v>4,900.00 ₽</v>
      </c>
      <c r="G76" s="552" t="str">
        <f>E76/'Форма заказа|Summary of order'!$E$18</f>
        <v>65.33 €</v>
      </c>
      <c r="H76" s="611"/>
      <c r="I76" s="170"/>
      <c r="J76" s="170"/>
      <c r="K76" s="143"/>
      <c r="L76" s="170"/>
      <c r="M76" s="143"/>
      <c r="N76" s="170"/>
      <c r="O76" s="170"/>
      <c r="P76" s="170"/>
      <c r="Q76" s="170"/>
      <c r="R76" s="170"/>
      <c r="S76" s="170"/>
      <c r="T76" s="171"/>
      <c r="U76" s="112" t="str">
        <f t="shared" si="15"/>
        <v>0</v>
      </c>
      <c r="V76" s="554" t="str">
        <f t="shared" si="16"/>
        <v>0</v>
      </c>
      <c r="W76" s="555" t="str">
        <f t="shared" si="17"/>
        <v>  -   ₽ </v>
      </c>
      <c r="X76" s="556" t="str">
        <f t="shared" si="18"/>
        <v>  - € </v>
      </c>
    </row>
    <row r="77" ht="31.5" customHeight="1">
      <c r="A77" s="158" t="s">
        <v>421</v>
      </c>
      <c r="B77" s="634"/>
      <c r="C77" s="579" t="s">
        <v>391</v>
      </c>
      <c r="D77" s="579">
        <v>3.6</v>
      </c>
      <c r="E77" s="580">
        <v>7300.0</v>
      </c>
      <c r="F77" s="581" t="str">
        <f>E77-E77*'Форма заказа|Summary of order'!$D$16</f>
        <v>7,300.00 ₽</v>
      </c>
      <c r="G77" s="582" t="str">
        <f>E77/'Форма заказа|Summary of order'!$E$18</f>
        <v>97.33 €</v>
      </c>
      <c r="H77" s="616"/>
      <c r="I77" s="617"/>
      <c r="J77" s="617"/>
      <c r="K77" s="159"/>
      <c r="L77" s="617"/>
      <c r="M77" s="159"/>
      <c r="N77" s="617"/>
      <c r="O77" s="617"/>
      <c r="P77" s="617"/>
      <c r="Q77" s="617"/>
      <c r="R77" s="617"/>
      <c r="S77" s="617"/>
      <c r="T77" s="618"/>
      <c r="U77" s="619" t="str">
        <f t="shared" si="15"/>
        <v>0</v>
      </c>
      <c r="V77" s="564" t="str">
        <f t="shared" si="16"/>
        <v>0</v>
      </c>
      <c r="W77" s="565" t="str">
        <f t="shared" si="17"/>
        <v>  -   ₽ </v>
      </c>
      <c r="X77" s="566" t="str">
        <f t="shared" si="18"/>
        <v>  - € </v>
      </c>
    </row>
    <row r="78" ht="31.5" customHeight="1">
      <c r="A78" s="126" t="s">
        <v>422</v>
      </c>
      <c r="B78" s="595"/>
      <c r="C78" s="540" t="s">
        <v>386</v>
      </c>
      <c r="D78" s="540">
        <v>1.9</v>
      </c>
      <c r="E78" s="541">
        <v>4400.0</v>
      </c>
      <c r="F78" s="542" t="str">
        <f>E78-E78*'Форма заказа|Summary of order'!$D$16</f>
        <v>4,400.00 ₽</v>
      </c>
      <c r="G78" s="543" t="str">
        <f>E78/'Форма заказа|Summary of order'!$E$18</f>
        <v>58.67 €</v>
      </c>
      <c r="H78" s="544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22"/>
      <c r="U78" s="112" t="str">
        <f t="shared" si="15"/>
        <v>0</v>
      </c>
      <c r="V78" s="612" t="str">
        <f t="shared" si="16"/>
        <v>0</v>
      </c>
      <c r="W78" s="608" t="str">
        <f t="shared" si="17"/>
        <v>  -   ₽ </v>
      </c>
      <c r="X78" s="609" t="str">
        <f t="shared" si="18"/>
        <v>  - € </v>
      </c>
    </row>
    <row r="79" ht="31.5" customHeight="1">
      <c r="A79" s="136" t="s">
        <v>423</v>
      </c>
      <c r="B79" s="640"/>
      <c r="C79" s="549" t="s">
        <v>386</v>
      </c>
      <c r="D79" s="549">
        <v>0.9</v>
      </c>
      <c r="E79" s="550">
        <v>2800.0</v>
      </c>
      <c r="F79" s="551" t="str">
        <f>E79-E79*'Форма заказа|Summary of order'!$D$16</f>
        <v>2,800.00 ₽</v>
      </c>
      <c r="G79" s="552" t="str">
        <f>E79/'Форма заказа|Summary of order'!$E$18</f>
        <v>37.33 €</v>
      </c>
      <c r="H79" s="55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4"/>
      <c r="U79" s="282" t="str">
        <f t="shared" si="15"/>
        <v>0</v>
      </c>
      <c r="V79" s="554" t="str">
        <f t="shared" si="16"/>
        <v>0</v>
      </c>
      <c r="W79" s="555" t="str">
        <f t="shared" si="17"/>
        <v>  -   ₽ </v>
      </c>
      <c r="X79" s="556" t="str">
        <f t="shared" si="18"/>
        <v>  - € </v>
      </c>
    </row>
    <row r="80" ht="31.5" customHeight="1">
      <c r="A80" s="136" t="s">
        <v>423</v>
      </c>
      <c r="B80" s="640"/>
      <c r="C80" s="549" t="s">
        <v>390</v>
      </c>
      <c r="D80" s="549">
        <v>1.9</v>
      </c>
      <c r="E80" s="550">
        <v>4900.0</v>
      </c>
      <c r="F80" s="551" t="str">
        <f>E80-E80*'Форма заказа|Summary of order'!$D$16</f>
        <v>4,900.00 ₽</v>
      </c>
      <c r="G80" s="552" t="str">
        <f>E80/'Форма заказа|Summary of order'!$E$18</f>
        <v>65.33 €</v>
      </c>
      <c r="H80" s="611"/>
      <c r="I80" s="170"/>
      <c r="J80" s="170"/>
      <c r="K80" s="143"/>
      <c r="L80" s="170"/>
      <c r="M80" s="143"/>
      <c r="N80" s="170"/>
      <c r="O80" s="170"/>
      <c r="P80" s="170"/>
      <c r="Q80" s="170"/>
      <c r="R80" s="170"/>
      <c r="S80" s="170"/>
      <c r="T80" s="171"/>
      <c r="U80" s="112" t="str">
        <f t="shared" si="15"/>
        <v>0</v>
      </c>
      <c r="V80" s="554" t="str">
        <f t="shared" si="16"/>
        <v>0</v>
      </c>
      <c r="W80" s="555" t="str">
        <f t="shared" si="17"/>
        <v>  -   ₽ </v>
      </c>
      <c r="X80" s="556" t="str">
        <f t="shared" si="18"/>
        <v>  - € </v>
      </c>
    </row>
    <row r="81" ht="31.5" customHeight="1">
      <c r="A81" s="158" t="s">
        <v>423</v>
      </c>
      <c r="B81" s="634"/>
      <c r="C81" s="579" t="s">
        <v>391</v>
      </c>
      <c r="D81" s="579">
        <v>3.6</v>
      </c>
      <c r="E81" s="580">
        <v>7300.0</v>
      </c>
      <c r="F81" s="581" t="str">
        <f>E81-E81*'Форма заказа|Summary of order'!$D$16</f>
        <v>7,300.00 ₽</v>
      </c>
      <c r="G81" s="582" t="str">
        <f>E81/'Форма заказа|Summary of order'!$E$18</f>
        <v>97.33 €</v>
      </c>
      <c r="H81" s="616"/>
      <c r="I81" s="617"/>
      <c r="J81" s="617"/>
      <c r="K81" s="159"/>
      <c r="L81" s="617"/>
      <c r="M81" s="159"/>
      <c r="N81" s="617"/>
      <c r="O81" s="617"/>
      <c r="P81" s="617"/>
      <c r="Q81" s="617"/>
      <c r="R81" s="617"/>
      <c r="S81" s="617"/>
      <c r="T81" s="618"/>
      <c r="U81" s="619" t="str">
        <f t="shared" si="15"/>
        <v>0</v>
      </c>
      <c r="V81" s="564" t="str">
        <f t="shared" si="16"/>
        <v>0</v>
      </c>
      <c r="W81" s="565" t="str">
        <f t="shared" si="17"/>
        <v>  -   ₽ </v>
      </c>
      <c r="X81" s="566" t="str">
        <f t="shared" si="18"/>
        <v>  - € </v>
      </c>
    </row>
    <row r="82" ht="31.5" customHeight="1">
      <c r="A82" s="109" t="s">
        <v>424</v>
      </c>
      <c r="B82" s="621"/>
      <c r="C82" s="604" t="s">
        <v>386</v>
      </c>
      <c r="D82" s="604">
        <v>2.2</v>
      </c>
      <c r="E82" s="605">
        <v>4600.0</v>
      </c>
      <c r="F82" s="606" t="str">
        <f>E82-E82*'Форма заказа|Summary of order'!$D$16</f>
        <v>4,600.00 ₽</v>
      </c>
      <c r="G82" s="607" t="str">
        <f>E82/'Форма заказа|Summary of order'!$E$18</f>
        <v>61.33 €</v>
      </c>
      <c r="H82" s="611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1"/>
      <c r="U82" s="236" t="str">
        <f t="shared" si="15"/>
        <v>0</v>
      </c>
      <c r="V82" s="545" t="str">
        <f t="shared" si="16"/>
        <v>0</v>
      </c>
      <c r="W82" s="546" t="str">
        <f t="shared" si="17"/>
        <v>  -   ₽ </v>
      </c>
      <c r="X82" s="547" t="str">
        <f t="shared" si="18"/>
        <v>  - € </v>
      </c>
    </row>
    <row r="83" ht="31.5" customHeight="1">
      <c r="A83" s="136" t="s">
        <v>425</v>
      </c>
      <c r="B83" s="632"/>
      <c r="C83" s="549" t="s">
        <v>386</v>
      </c>
      <c r="D83" s="549">
        <v>0.9</v>
      </c>
      <c r="E83" s="550">
        <v>2900.0</v>
      </c>
      <c r="F83" s="551" t="str">
        <f>E83-E83*'Форма заказа|Summary of order'!$D$16</f>
        <v>2,900.00 ₽</v>
      </c>
      <c r="G83" s="552" t="str">
        <f>E83/'Форма заказа|Summary of order'!$E$18</f>
        <v>38.67 €</v>
      </c>
      <c r="H83" s="611"/>
      <c r="I83" s="170"/>
      <c r="J83" s="170"/>
      <c r="K83" s="143"/>
      <c r="L83" s="170"/>
      <c r="M83" s="143"/>
      <c r="N83" s="170"/>
      <c r="O83" s="170"/>
      <c r="P83" s="170"/>
      <c r="Q83" s="170"/>
      <c r="R83" s="170"/>
      <c r="S83" s="170"/>
      <c r="T83" s="171"/>
      <c r="U83" s="112" t="str">
        <f t="shared" si="15"/>
        <v>0</v>
      </c>
      <c r="V83" s="554" t="str">
        <f t="shared" si="16"/>
        <v>0</v>
      </c>
      <c r="W83" s="555" t="str">
        <f t="shared" si="17"/>
        <v>  -   ₽ </v>
      </c>
      <c r="X83" s="556" t="str">
        <f t="shared" si="18"/>
        <v>  - € </v>
      </c>
    </row>
    <row r="84" ht="31.5" customHeight="1">
      <c r="A84" s="136" t="s">
        <v>425</v>
      </c>
      <c r="B84" s="632"/>
      <c r="C84" s="549" t="s">
        <v>390</v>
      </c>
      <c r="D84" s="549">
        <v>2.2</v>
      </c>
      <c r="E84" s="550">
        <v>5400.0</v>
      </c>
      <c r="F84" s="551" t="str">
        <f>E84-E84*'Форма заказа|Summary of order'!$D$16</f>
        <v>5,400.00 ₽</v>
      </c>
      <c r="G84" s="552" t="str">
        <f>E84/'Форма заказа|Summary of order'!$E$18</f>
        <v>72.00 €</v>
      </c>
      <c r="H84" s="611"/>
      <c r="I84" s="170"/>
      <c r="J84" s="170"/>
      <c r="K84" s="143"/>
      <c r="L84" s="170"/>
      <c r="M84" s="143"/>
      <c r="N84" s="170"/>
      <c r="O84" s="170"/>
      <c r="P84" s="170"/>
      <c r="Q84" s="170"/>
      <c r="R84" s="170"/>
      <c r="S84" s="170"/>
      <c r="T84" s="171"/>
      <c r="U84" s="112" t="str">
        <f t="shared" si="15"/>
        <v>0</v>
      </c>
      <c r="V84" s="554" t="str">
        <f t="shared" si="16"/>
        <v>0</v>
      </c>
      <c r="W84" s="555" t="str">
        <f t="shared" si="17"/>
        <v>  -   ₽ </v>
      </c>
      <c r="X84" s="556" t="str">
        <f t="shared" si="18"/>
        <v>  - € </v>
      </c>
    </row>
    <row r="85" ht="31.5" customHeight="1">
      <c r="A85" s="641" t="s">
        <v>425</v>
      </c>
      <c r="B85" s="637"/>
      <c r="C85" s="558" t="s">
        <v>391</v>
      </c>
      <c r="D85" s="558">
        <v>3.9</v>
      </c>
      <c r="E85" s="559">
        <v>8000.0</v>
      </c>
      <c r="F85" s="560" t="str">
        <f>E85-E85*'Форма заказа|Summary of order'!$D$16</f>
        <v>8,000.00 ₽</v>
      </c>
      <c r="G85" s="561" t="str">
        <f>E85/'Форма заказа|Summary of order'!$E$18</f>
        <v>106.67 €</v>
      </c>
      <c r="H85" s="642"/>
      <c r="I85" s="643"/>
      <c r="J85" s="643"/>
      <c r="K85" s="644"/>
      <c r="L85" s="643"/>
      <c r="M85" s="644"/>
      <c r="N85" s="643"/>
      <c r="O85" s="643"/>
      <c r="P85" s="643"/>
      <c r="Q85" s="643"/>
      <c r="R85" s="643"/>
      <c r="S85" s="643"/>
      <c r="T85" s="645"/>
      <c r="U85" s="619" t="str">
        <f t="shared" si="15"/>
        <v>0</v>
      </c>
      <c r="V85" s="564" t="str">
        <f t="shared" si="16"/>
        <v>0</v>
      </c>
      <c r="W85" s="565" t="str">
        <f t="shared" si="17"/>
        <v>  -   ₽ </v>
      </c>
      <c r="X85" s="566" t="str">
        <f t="shared" si="18"/>
        <v>  - € </v>
      </c>
    </row>
    <row r="86" ht="31.5" customHeight="1">
      <c r="A86" s="126" t="s">
        <v>426</v>
      </c>
      <c r="B86" s="595"/>
      <c r="C86" s="540" t="s">
        <v>386</v>
      </c>
      <c r="D86" s="540">
        <v>2.2</v>
      </c>
      <c r="E86" s="541">
        <v>4600.0</v>
      </c>
      <c r="F86" s="542" t="str">
        <f>E86-E86*'Форма заказа|Summary of order'!$D$16</f>
        <v>4,600.00 ₽</v>
      </c>
      <c r="G86" s="543" t="str">
        <f>E86/'Форма заказа|Summary of order'!$E$18</f>
        <v>61.33 €</v>
      </c>
      <c r="H86" s="544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22"/>
      <c r="U86" s="112" t="str">
        <f t="shared" si="15"/>
        <v>0</v>
      </c>
      <c r="V86" s="612" t="str">
        <f t="shared" si="16"/>
        <v>0</v>
      </c>
      <c r="W86" s="608" t="str">
        <f t="shared" si="17"/>
        <v>  -   ₽ </v>
      </c>
      <c r="X86" s="609" t="str">
        <f t="shared" si="18"/>
        <v>  - € </v>
      </c>
    </row>
    <row r="87" ht="31.5" customHeight="1">
      <c r="A87" s="136" t="s">
        <v>427</v>
      </c>
      <c r="B87" s="632"/>
      <c r="C87" s="549" t="s">
        <v>386</v>
      </c>
      <c r="D87" s="549">
        <v>0.9</v>
      </c>
      <c r="E87" s="550">
        <v>2900.0</v>
      </c>
      <c r="F87" s="551" t="str">
        <f>E87-E87*'Форма заказа|Summary of order'!$D$16</f>
        <v>2,900.00 ₽</v>
      </c>
      <c r="G87" s="552" t="str">
        <f>E87/'Форма заказа|Summary of order'!$E$18</f>
        <v>38.67 €</v>
      </c>
      <c r="H87" s="611"/>
      <c r="I87" s="170"/>
      <c r="J87" s="170"/>
      <c r="K87" s="143"/>
      <c r="L87" s="170"/>
      <c r="M87" s="143"/>
      <c r="N87" s="170"/>
      <c r="O87" s="170"/>
      <c r="P87" s="170"/>
      <c r="Q87" s="170"/>
      <c r="R87" s="170"/>
      <c r="S87" s="170"/>
      <c r="T87" s="171"/>
      <c r="U87" s="112" t="str">
        <f t="shared" si="15"/>
        <v>0</v>
      </c>
      <c r="V87" s="554" t="str">
        <f t="shared" si="16"/>
        <v>0</v>
      </c>
      <c r="W87" s="555" t="str">
        <f t="shared" si="17"/>
        <v>  -   ₽ </v>
      </c>
      <c r="X87" s="556" t="str">
        <f t="shared" si="18"/>
        <v>  - € </v>
      </c>
    </row>
    <row r="88" ht="31.5" customHeight="1">
      <c r="A88" s="136" t="s">
        <v>427</v>
      </c>
      <c r="B88" s="632"/>
      <c r="C88" s="549" t="s">
        <v>390</v>
      </c>
      <c r="D88" s="549">
        <v>2.2</v>
      </c>
      <c r="E88" s="550">
        <v>5400.0</v>
      </c>
      <c r="F88" s="551" t="str">
        <f>E88-E88*'Форма заказа|Summary of order'!$D$16</f>
        <v>5,400.00 ₽</v>
      </c>
      <c r="G88" s="552" t="str">
        <f>E88/'Форма заказа|Summary of order'!$E$18</f>
        <v>72.00 €</v>
      </c>
      <c r="H88" s="611"/>
      <c r="I88" s="170"/>
      <c r="J88" s="170"/>
      <c r="K88" s="143"/>
      <c r="L88" s="170"/>
      <c r="M88" s="143"/>
      <c r="N88" s="170"/>
      <c r="O88" s="170"/>
      <c r="P88" s="170"/>
      <c r="Q88" s="170"/>
      <c r="R88" s="170"/>
      <c r="S88" s="170"/>
      <c r="T88" s="171"/>
      <c r="U88" s="112" t="str">
        <f t="shared" si="15"/>
        <v>0</v>
      </c>
      <c r="V88" s="554" t="str">
        <f t="shared" si="16"/>
        <v>0</v>
      </c>
      <c r="W88" s="555" t="str">
        <f t="shared" si="17"/>
        <v>  -   ₽ </v>
      </c>
      <c r="X88" s="556" t="str">
        <f t="shared" si="18"/>
        <v>  - € </v>
      </c>
    </row>
    <row r="89" ht="31.5" customHeight="1">
      <c r="A89" s="158" t="s">
        <v>427</v>
      </c>
      <c r="B89" s="634"/>
      <c r="C89" s="579" t="s">
        <v>391</v>
      </c>
      <c r="D89" s="579">
        <v>3.9</v>
      </c>
      <c r="E89" s="580">
        <v>8000.0</v>
      </c>
      <c r="F89" s="581" t="str">
        <f>E89-E89*'Форма заказа|Summary of order'!$D$16</f>
        <v>8,000.00 ₽</v>
      </c>
      <c r="G89" s="582" t="str">
        <f>E89/'Форма заказа|Summary of order'!$E$18</f>
        <v>106.67 €</v>
      </c>
      <c r="H89" s="616"/>
      <c r="I89" s="617"/>
      <c r="J89" s="617"/>
      <c r="K89" s="159"/>
      <c r="L89" s="617"/>
      <c r="M89" s="159"/>
      <c r="N89" s="617"/>
      <c r="O89" s="617"/>
      <c r="P89" s="617"/>
      <c r="Q89" s="617"/>
      <c r="R89" s="617"/>
      <c r="S89" s="617"/>
      <c r="T89" s="618"/>
      <c r="U89" s="619" t="str">
        <f t="shared" si="15"/>
        <v>0</v>
      </c>
      <c r="V89" s="564" t="str">
        <f t="shared" si="16"/>
        <v>0</v>
      </c>
      <c r="W89" s="565" t="str">
        <f t="shared" si="17"/>
        <v>  -   ₽ </v>
      </c>
      <c r="X89" s="566" t="str">
        <f t="shared" si="18"/>
        <v>  - € </v>
      </c>
    </row>
    <row r="90" ht="31.5" customHeight="1">
      <c r="A90" s="109" t="s">
        <v>428</v>
      </c>
      <c r="B90" s="621"/>
      <c r="C90" s="604" t="s">
        <v>386</v>
      </c>
      <c r="D90" s="604">
        <v>2.4</v>
      </c>
      <c r="E90" s="605">
        <v>4800.0</v>
      </c>
      <c r="F90" s="606" t="str">
        <f>E90-E90*'Форма заказа|Summary of order'!$D$16</f>
        <v>4,800.00 ₽</v>
      </c>
      <c r="G90" s="607" t="str">
        <f>E90/'Форма заказа|Summary of order'!$E$18</f>
        <v>64.00 €</v>
      </c>
      <c r="H90" s="611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1"/>
      <c r="U90" s="236" t="str">
        <f t="shared" si="15"/>
        <v>0</v>
      </c>
      <c r="V90" s="545" t="str">
        <f t="shared" si="16"/>
        <v>0</v>
      </c>
      <c r="W90" s="546" t="str">
        <f t="shared" si="17"/>
        <v>  -   ₽ </v>
      </c>
      <c r="X90" s="547" t="str">
        <f t="shared" si="18"/>
        <v>  - € </v>
      </c>
    </row>
    <row r="91" ht="31.5" customHeight="1">
      <c r="A91" s="136" t="s">
        <v>429</v>
      </c>
      <c r="B91" s="646"/>
      <c r="C91" s="143" t="s">
        <v>386</v>
      </c>
      <c r="D91" s="143">
        <v>1.0</v>
      </c>
      <c r="E91" s="550">
        <v>3100.0</v>
      </c>
      <c r="F91" s="551" t="str">
        <f>E91-E91*'Форма заказа|Summary of order'!$D$16</f>
        <v>3,100.00 ₽</v>
      </c>
      <c r="G91" s="552" t="str">
        <f>E91/'Форма заказа|Summary of order'!$E$18</f>
        <v>41.33 €</v>
      </c>
      <c r="H91" s="611"/>
      <c r="I91" s="170"/>
      <c r="J91" s="170"/>
      <c r="K91" s="143"/>
      <c r="L91" s="170"/>
      <c r="M91" s="143"/>
      <c r="N91" s="170"/>
      <c r="O91" s="170"/>
      <c r="P91" s="170"/>
      <c r="Q91" s="170"/>
      <c r="R91" s="170"/>
      <c r="S91" s="170"/>
      <c r="T91" s="171"/>
      <c r="U91" s="112" t="str">
        <f t="shared" si="15"/>
        <v>0</v>
      </c>
      <c r="V91" s="554" t="str">
        <f t="shared" si="16"/>
        <v>0</v>
      </c>
      <c r="W91" s="555" t="str">
        <f t="shared" si="17"/>
        <v>  -   ₽ </v>
      </c>
      <c r="X91" s="556" t="str">
        <f t="shared" si="18"/>
        <v>  - € </v>
      </c>
    </row>
    <row r="92" ht="31.5" customHeight="1">
      <c r="A92" s="136" t="s">
        <v>429</v>
      </c>
      <c r="B92" s="632"/>
      <c r="C92" s="143" t="s">
        <v>390</v>
      </c>
      <c r="D92" s="143">
        <v>2.4</v>
      </c>
      <c r="E92" s="550">
        <v>5600.0</v>
      </c>
      <c r="F92" s="551" t="str">
        <f>E92-E92*'Форма заказа|Summary of order'!$D$16</f>
        <v>5,600.00 ₽</v>
      </c>
      <c r="G92" s="552" t="str">
        <f>E92/'Форма заказа|Summary of order'!$E$18</f>
        <v>74.67 €</v>
      </c>
      <c r="H92" s="611"/>
      <c r="I92" s="170"/>
      <c r="J92" s="170"/>
      <c r="K92" s="143"/>
      <c r="L92" s="170"/>
      <c r="M92" s="143"/>
      <c r="N92" s="170"/>
      <c r="O92" s="170"/>
      <c r="P92" s="170"/>
      <c r="Q92" s="170"/>
      <c r="R92" s="170"/>
      <c r="S92" s="170"/>
      <c r="T92" s="171"/>
      <c r="U92" s="112" t="str">
        <f t="shared" si="15"/>
        <v>0</v>
      </c>
      <c r="V92" s="554" t="str">
        <f t="shared" si="16"/>
        <v>0</v>
      </c>
      <c r="W92" s="555" t="str">
        <f t="shared" si="17"/>
        <v>  -   ₽ </v>
      </c>
      <c r="X92" s="556" t="str">
        <f t="shared" si="18"/>
        <v>  - € </v>
      </c>
    </row>
    <row r="93" ht="31.5" customHeight="1">
      <c r="A93" s="641" t="s">
        <v>429</v>
      </c>
      <c r="B93" s="637"/>
      <c r="C93" s="644" t="s">
        <v>391</v>
      </c>
      <c r="D93" s="644">
        <v>4.3</v>
      </c>
      <c r="E93" s="559">
        <v>8700.0</v>
      </c>
      <c r="F93" s="560" t="str">
        <f>E93-E93*'Форма заказа|Summary of order'!$D$16</f>
        <v>8,700.00 ₽</v>
      </c>
      <c r="G93" s="561" t="str">
        <f>E93/'Форма заказа|Summary of order'!$E$18</f>
        <v>116.00 €</v>
      </c>
      <c r="H93" s="642"/>
      <c r="I93" s="643"/>
      <c r="J93" s="643"/>
      <c r="K93" s="644"/>
      <c r="L93" s="643"/>
      <c r="M93" s="644"/>
      <c r="N93" s="643"/>
      <c r="O93" s="643"/>
      <c r="P93" s="643"/>
      <c r="Q93" s="643"/>
      <c r="R93" s="643"/>
      <c r="S93" s="643"/>
      <c r="T93" s="645"/>
      <c r="U93" s="619" t="str">
        <f t="shared" si="15"/>
        <v>0</v>
      </c>
      <c r="V93" s="564" t="str">
        <f t="shared" si="16"/>
        <v>0</v>
      </c>
      <c r="W93" s="565" t="str">
        <f t="shared" si="17"/>
        <v>  -   ₽ </v>
      </c>
      <c r="X93" s="566" t="str">
        <f t="shared" si="18"/>
        <v>  - € </v>
      </c>
    </row>
    <row r="94" ht="31.5" customHeight="1">
      <c r="A94" s="126" t="s">
        <v>430</v>
      </c>
      <c r="B94" s="595"/>
      <c r="C94" s="540" t="s">
        <v>386</v>
      </c>
      <c r="D94" s="540">
        <v>2.4</v>
      </c>
      <c r="E94" s="541">
        <v>4800.0</v>
      </c>
      <c r="F94" s="542" t="str">
        <f>E94-E94*'Форма заказа|Summary of order'!$D$16</f>
        <v>4,800.00 ₽</v>
      </c>
      <c r="G94" s="543" t="str">
        <f>E94/'Форма заказа|Summary of order'!$E$18</f>
        <v>64.00 €</v>
      </c>
      <c r="H94" s="544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22"/>
      <c r="U94" s="112" t="str">
        <f t="shared" si="15"/>
        <v>0</v>
      </c>
      <c r="V94" s="612" t="str">
        <f t="shared" si="16"/>
        <v>0</v>
      </c>
      <c r="W94" s="608" t="str">
        <f t="shared" si="17"/>
        <v>  -   ₽ </v>
      </c>
      <c r="X94" s="609" t="str">
        <f t="shared" si="18"/>
        <v>  - € </v>
      </c>
    </row>
    <row r="95" ht="31.5" customHeight="1">
      <c r="A95" s="136" t="s">
        <v>431</v>
      </c>
      <c r="B95" s="647"/>
      <c r="C95" s="143" t="s">
        <v>386</v>
      </c>
      <c r="D95" s="143">
        <v>1.0</v>
      </c>
      <c r="E95" s="550">
        <v>3100.0</v>
      </c>
      <c r="F95" s="551" t="str">
        <f>E95-E95*'Форма заказа|Summary of order'!$D$16</f>
        <v>3,100.00 ₽</v>
      </c>
      <c r="G95" s="552" t="str">
        <f>E95/'Форма заказа|Summary of order'!$E$18</f>
        <v>41.33 €</v>
      </c>
      <c r="H95" s="611"/>
      <c r="I95" s="170"/>
      <c r="J95" s="170"/>
      <c r="K95" s="143"/>
      <c r="L95" s="170"/>
      <c r="M95" s="143"/>
      <c r="N95" s="170"/>
      <c r="O95" s="170"/>
      <c r="P95" s="170"/>
      <c r="Q95" s="170"/>
      <c r="R95" s="170"/>
      <c r="S95" s="170"/>
      <c r="T95" s="171"/>
      <c r="U95" s="112" t="str">
        <f t="shared" si="15"/>
        <v>0</v>
      </c>
      <c r="V95" s="554" t="str">
        <f t="shared" si="16"/>
        <v>0</v>
      </c>
      <c r="W95" s="555" t="str">
        <f t="shared" si="17"/>
        <v>  -   ₽ </v>
      </c>
      <c r="X95" s="556" t="str">
        <f t="shared" si="18"/>
        <v>  - € </v>
      </c>
    </row>
    <row r="96" ht="31.5" customHeight="1">
      <c r="A96" s="136" t="s">
        <v>431</v>
      </c>
      <c r="B96" s="632"/>
      <c r="C96" s="143" t="s">
        <v>390</v>
      </c>
      <c r="D96" s="143">
        <v>2.4</v>
      </c>
      <c r="E96" s="550">
        <v>5600.0</v>
      </c>
      <c r="F96" s="551" t="str">
        <f>E96-E96*'Форма заказа|Summary of order'!$D$16</f>
        <v>5,600.00 ₽</v>
      </c>
      <c r="G96" s="552" t="str">
        <f>E96/'Форма заказа|Summary of order'!$E$18</f>
        <v>74.67 €</v>
      </c>
      <c r="H96" s="611"/>
      <c r="I96" s="170"/>
      <c r="J96" s="170"/>
      <c r="K96" s="143"/>
      <c r="L96" s="170"/>
      <c r="M96" s="143"/>
      <c r="N96" s="170"/>
      <c r="O96" s="170"/>
      <c r="P96" s="170"/>
      <c r="Q96" s="170"/>
      <c r="R96" s="170"/>
      <c r="S96" s="170"/>
      <c r="T96" s="171"/>
      <c r="U96" s="112" t="str">
        <f t="shared" si="15"/>
        <v>0</v>
      </c>
      <c r="V96" s="554" t="str">
        <f t="shared" si="16"/>
        <v>0</v>
      </c>
      <c r="W96" s="555" t="str">
        <f t="shared" si="17"/>
        <v>  -   ₽ </v>
      </c>
      <c r="X96" s="556" t="str">
        <f t="shared" si="18"/>
        <v>  - € </v>
      </c>
    </row>
    <row r="97" ht="31.5" customHeight="1">
      <c r="A97" s="158" t="s">
        <v>432</v>
      </c>
      <c r="B97" s="634"/>
      <c r="C97" s="159" t="s">
        <v>391</v>
      </c>
      <c r="D97" s="159">
        <v>4.3</v>
      </c>
      <c r="E97" s="580">
        <v>8700.0</v>
      </c>
      <c r="F97" s="581" t="str">
        <f>E97-E97*'Форма заказа|Summary of order'!$D$16</f>
        <v>8,700.00 ₽</v>
      </c>
      <c r="G97" s="582" t="str">
        <f>E97/'Форма заказа|Summary of order'!$E$18</f>
        <v>116.00 €</v>
      </c>
      <c r="H97" s="616"/>
      <c r="I97" s="617"/>
      <c r="J97" s="617"/>
      <c r="K97" s="159"/>
      <c r="L97" s="617"/>
      <c r="M97" s="159"/>
      <c r="N97" s="617"/>
      <c r="O97" s="617"/>
      <c r="P97" s="617"/>
      <c r="Q97" s="617"/>
      <c r="R97" s="617"/>
      <c r="S97" s="617"/>
      <c r="T97" s="618"/>
      <c r="U97" s="619" t="str">
        <f t="shared" si="15"/>
        <v>0</v>
      </c>
      <c r="V97" s="564" t="str">
        <f t="shared" si="16"/>
        <v>0</v>
      </c>
      <c r="W97" s="565" t="str">
        <f t="shared" si="17"/>
        <v>  -   ₽ </v>
      </c>
      <c r="X97" s="566" t="str">
        <f t="shared" si="18"/>
        <v>  - € </v>
      </c>
    </row>
    <row r="98" ht="21.0" customHeight="1">
      <c r="A98" s="648" t="s">
        <v>433</v>
      </c>
      <c r="B98" s="289"/>
      <c r="C98" s="289"/>
      <c r="D98" s="289"/>
      <c r="E98" s="626"/>
      <c r="F98" s="626"/>
      <c r="G98" s="627"/>
      <c r="H98" s="628"/>
      <c r="I98" s="628"/>
      <c r="J98" s="628"/>
      <c r="K98" s="628"/>
      <c r="L98" s="628"/>
      <c r="M98" s="628"/>
      <c r="N98" s="628"/>
      <c r="O98" s="628"/>
      <c r="P98" s="628"/>
      <c r="Q98" s="628"/>
      <c r="R98" s="628"/>
      <c r="S98" s="628"/>
      <c r="T98" s="628"/>
      <c r="U98" s="628"/>
      <c r="V98" s="628"/>
      <c r="W98" s="289"/>
      <c r="X98" s="629"/>
    </row>
    <row r="99" ht="24.0" customHeight="1">
      <c r="A99" s="126" t="s">
        <v>434</v>
      </c>
      <c r="B99" s="595"/>
      <c r="C99" s="540" t="s">
        <v>386</v>
      </c>
      <c r="D99" s="540">
        <v>1.4</v>
      </c>
      <c r="E99" s="541">
        <v>6900.0</v>
      </c>
      <c r="F99" s="542" t="str">
        <f>E99-E99*'Форма заказа|Summary of order'!$D$16</f>
        <v>6,900.00 ₽</v>
      </c>
      <c r="G99" s="543" t="str">
        <f>E99/'Форма заказа|Summary of order'!$E$18</f>
        <v>92.00 €</v>
      </c>
      <c r="H99" s="544"/>
      <c r="I99" s="116"/>
      <c r="J99" s="116"/>
      <c r="K99" s="143"/>
      <c r="L99" s="116"/>
      <c r="M99" s="143"/>
      <c r="N99" s="116"/>
      <c r="O99" s="116"/>
      <c r="P99" s="116"/>
      <c r="Q99" s="116"/>
      <c r="R99" s="116"/>
      <c r="S99" s="116"/>
      <c r="T99" s="122"/>
      <c r="U99" s="236" t="str">
        <f t="shared" ref="U99:U117" si="19">D99*V99</f>
        <v>0</v>
      </c>
      <c r="V99" s="545" t="str">
        <f t="shared" ref="V99:V117" si="20">SUM(H99:T99)</f>
        <v>0</v>
      </c>
      <c r="W99" s="546" t="str">
        <f t="shared" ref="W99:W117" si="21">V99*E99</f>
        <v>  -   ₽ </v>
      </c>
      <c r="X99" s="547" t="str">
        <f t="shared" ref="X99:X117" si="22">V99*G99</f>
        <v>  - € </v>
      </c>
    </row>
    <row r="100" ht="24.0" customHeight="1">
      <c r="A100" s="136" t="s">
        <v>435</v>
      </c>
      <c r="B100" s="637"/>
      <c r="C100" s="143" t="s">
        <v>388</v>
      </c>
      <c r="D100" s="644">
        <v>0.4</v>
      </c>
      <c r="E100" s="559">
        <v>1400.0</v>
      </c>
      <c r="F100" s="649" t="str">
        <f>E100-E100*'Форма заказа|Summary of order'!$D$16</f>
        <v>1,400.00 ₽</v>
      </c>
      <c r="G100" s="650" t="str">
        <f>E100/'Форма заказа|Summary of order'!$E$18</f>
        <v>18.67 €</v>
      </c>
      <c r="H100" s="611"/>
      <c r="I100" s="170"/>
      <c r="J100" s="170"/>
      <c r="K100" s="143"/>
      <c r="L100" s="170"/>
      <c r="M100" s="143"/>
      <c r="N100" s="170"/>
      <c r="O100" s="170"/>
      <c r="P100" s="170"/>
      <c r="Q100" s="170"/>
      <c r="R100" s="170"/>
      <c r="S100" s="170"/>
      <c r="T100" s="171"/>
      <c r="U100" s="112" t="str">
        <f t="shared" si="19"/>
        <v>0</v>
      </c>
      <c r="V100" s="554" t="str">
        <f t="shared" si="20"/>
        <v>0</v>
      </c>
      <c r="W100" s="555" t="str">
        <f t="shared" si="21"/>
        <v>  -   ₽ </v>
      </c>
      <c r="X100" s="556" t="str">
        <f t="shared" si="22"/>
        <v>  - € </v>
      </c>
    </row>
    <row r="101" ht="24.0" customHeight="1">
      <c r="A101" s="136" t="s">
        <v>435</v>
      </c>
      <c r="B101" s="638"/>
      <c r="C101" s="143" t="s">
        <v>389</v>
      </c>
      <c r="D101" s="644">
        <v>0.8</v>
      </c>
      <c r="E101" s="559">
        <v>2800.0</v>
      </c>
      <c r="F101" s="649" t="str">
        <f>E101-E101*'Форма заказа|Summary of order'!$D$16</f>
        <v>2,800.00 ₽</v>
      </c>
      <c r="G101" s="650" t="str">
        <f>E101/'Форма заказа|Summary of order'!$E$18</f>
        <v>37.33 €</v>
      </c>
      <c r="H101" s="611"/>
      <c r="I101" s="170"/>
      <c r="J101" s="170"/>
      <c r="K101" s="143"/>
      <c r="L101" s="170"/>
      <c r="M101" s="143"/>
      <c r="N101" s="170"/>
      <c r="O101" s="170"/>
      <c r="P101" s="170"/>
      <c r="Q101" s="170"/>
      <c r="R101" s="170"/>
      <c r="S101" s="170"/>
      <c r="T101" s="171"/>
      <c r="U101" s="112" t="str">
        <f t="shared" si="19"/>
        <v>0</v>
      </c>
      <c r="V101" s="554" t="str">
        <f t="shared" si="20"/>
        <v>0</v>
      </c>
      <c r="W101" s="555" t="str">
        <f t="shared" si="21"/>
        <v>  -   ₽ </v>
      </c>
      <c r="X101" s="556" t="str">
        <f t="shared" si="22"/>
        <v>  - € </v>
      </c>
    </row>
    <row r="102" ht="24.0" customHeight="1">
      <c r="A102" s="136" t="s">
        <v>435</v>
      </c>
      <c r="B102" s="638"/>
      <c r="C102" s="143" t="s">
        <v>386</v>
      </c>
      <c r="D102" s="644">
        <v>1.4</v>
      </c>
      <c r="E102" s="559">
        <v>4200.0</v>
      </c>
      <c r="F102" s="649" t="str">
        <f>E102-E102*'Форма заказа|Summary of order'!$D$16</f>
        <v>4,200.00 ₽</v>
      </c>
      <c r="G102" s="650" t="str">
        <f>E102/'Форма заказа|Summary of order'!$E$18</f>
        <v>56.00 €</v>
      </c>
      <c r="H102" s="611"/>
      <c r="I102" s="170"/>
      <c r="J102" s="170"/>
      <c r="K102" s="143"/>
      <c r="L102" s="170"/>
      <c r="M102" s="143"/>
      <c r="N102" s="170"/>
      <c r="O102" s="170"/>
      <c r="P102" s="170"/>
      <c r="Q102" s="170"/>
      <c r="R102" s="170"/>
      <c r="S102" s="170"/>
      <c r="T102" s="171"/>
      <c r="U102" s="112" t="str">
        <f t="shared" si="19"/>
        <v>0</v>
      </c>
      <c r="V102" s="554" t="str">
        <f t="shared" si="20"/>
        <v>0</v>
      </c>
      <c r="W102" s="555" t="str">
        <f t="shared" si="21"/>
        <v>  -   ₽ </v>
      </c>
      <c r="X102" s="556" t="str">
        <f t="shared" si="22"/>
        <v>  - € </v>
      </c>
    </row>
    <row r="103" ht="24.0" customHeight="1">
      <c r="A103" s="641" t="s">
        <v>435</v>
      </c>
      <c r="B103" s="638"/>
      <c r="C103" s="644" t="s">
        <v>390</v>
      </c>
      <c r="D103" s="644">
        <v>3.2</v>
      </c>
      <c r="E103" s="559">
        <v>7800.0</v>
      </c>
      <c r="F103" s="649" t="str">
        <f>E103-E103*'Форма заказа|Summary of order'!$D$16</f>
        <v>7,800.00 ₽</v>
      </c>
      <c r="G103" s="651" t="str">
        <f>E103/'Форма заказа|Summary of order'!$E$18</f>
        <v>104.00 €</v>
      </c>
      <c r="H103" s="642"/>
      <c r="I103" s="643"/>
      <c r="J103" s="643"/>
      <c r="K103" s="644"/>
      <c r="L103" s="643"/>
      <c r="M103" s="644"/>
      <c r="N103" s="643"/>
      <c r="O103" s="643"/>
      <c r="P103" s="643"/>
      <c r="Q103" s="643"/>
      <c r="R103" s="643"/>
      <c r="S103" s="643"/>
      <c r="T103" s="645"/>
      <c r="U103" s="619" t="str">
        <f t="shared" si="19"/>
        <v>0</v>
      </c>
      <c r="V103" s="564" t="str">
        <f t="shared" si="20"/>
        <v>0</v>
      </c>
      <c r="W103" s="565" t="str">
        <f t="shared" si="21"/>
        <v>  -   ₽ </v>
      </c>
      <c r="X103" s="566" t="str">
        <f t="shared" si="22"/>
        <v>  - € </v>
      </c>
    </row>
    <row r="104" ht="24.0" customHeight="1">
      <c r="A104" s="126" t="s">
        <v>436</v>
      </c>
      <c r="B104" s="595"/>
      <c r="C104" s="540" t="s">
        <v>386</v>
      </c>
      <c r="D104" s="540">
        <v>1.9</v>
      </c>
      <c r="E104" s="541">
        <v>6300.0</v>
      </c>
      <c r="F104" s="542" t="str">
        <f>E104-E104*'Форма заказа|Summary of order'!$D$16</f>
        <v>6,300.00 ₽</v>
      </c>
      <c r="G104" s="543" t="str">
        <f>E104/'Форма заказа|Summary of order'!$E$18</f>
        <v>84.00 €</v>
      </c>
      <c r="H104" s="544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22"/>
      <c r="U104" s="112" t="str">
        <f t="shared" si="19"/>
        <v>0</v>
      </c>
      <c r="V104" s="612" t="str">
        <f t="shared" si="20"/>
        <v>0</v>
      </c>
      <c r="W104" s="608" t="str">
        <f t="shared" si="21"/>
        <v>  -   ₽ </v>
      </c>
      <c r="X104" s="609" t="str">
        <f t="shared" si="22"/>
        <v>  - € </v>
      </c>
    </row>
    <row r="105" ht="24.0" customHeight="1">
      <c r="A105" s="136" t="s">
        <v>437</v>
      </c>
      <c r="B105" s="637"/>
      <c r="C105" s="143" t="s">
        <v>389</v>
      </c>
      <c r="D105" s="143">
        <v>0.8</v>
      </c>
      <c r="E105" s="550">
        <v>2900.0</v>
      </c>
      <c r="F105" s="551" t="str">
        <f>E105-E105*'Форма заказа|Summary of order'!$D$16</f>
        <v>2,900.00 ₽</v>
      </c>
      <c r="G105" s="552" t="str">
        <f>E105/'Форма заказа|Summary of order'!$E$18</f>
        <v>38.67 €</v>
      </c>
      <c r="H105" s="611"/>
      <c r="I105" s="170"/>
      <c r="J105" s="170"/>
      <c r="K105" s="143"/>
      <c r="L105" s="170"/>
      <c r="M105" s="143"/>
      <c r="N105" s="170"/>
      <c r="O105" s="170"/>
      <c r="P105" s="170"/>
      <c r="Q105" s="170"/>
      <c r="R105" s="170"/>
      <c r="S105" s="170"/>
      <c r="T105" s="171"/>
      <c r="U105" s="112" t="str">
        <f t="shared" si="19"/>
        <v>0</v>
      </c>
      <c r="V105" s="554" t="str">
        <f t="shared" si="20"/>
        <v>0</v>
      </c>
      <c r="W105" s="555" t="str">
        <f t="shared" si="21"/>
        <v>  -   ₽ </v>
      </c>
      <c r="X105" s="556" t="str">
        <f t="shared" si="22"/>
        <v>  - € </v>
      </c>
    </row>
    <row r="106" ht="24.0" customHeight="1">
      <c r="A106" s="136" t="s">
        <v>437</v>
      </c>
      <c r="B106" s="638"/>
      <c r="C106" s="143" t="s">
        <v>386</v>
      </c>
      <c r="D106" s="143">
        <v>1.9</v>
      </c>
      <c r="E106" s="550">
        <v>4900.0</v>
      </c>
      <c r="F106" s="551" t="str">
        <f>E106-E106*'Форма заказа|Summary of order'!$D$16</f>
        <v>4,900.00 ₽</v>
      </c>
      <c r="G106" s="552" t="str">
        <f>E106/'Форма заказа|Summary of order'!$E$18</f>
        <v>65.33 €</v>
      </c>
      <c r="H106" s="611"/>
      <c r="I106" s="170"/>
      <c r="J106" s="170"/>
      <c r="K106" s="143"/>
      <c r="L106" s="170"/>
      <c r="M106" s="143"/>
      <c r="N106" s="170"/>
      <c r="O106" s="170"/>
      <c r="P106" s="170"/>
      <c r="Q106" s="170"/>
      <c r="R106" s="170"/>
      <c r="S106" s="170"/>
      <c r="T106" s="171"/>
      <c r="U106" s="112" t="str">
        <f t="shared" si="19"/>
        <v>0</v>
      </c>
      <c r="V106" s="554" t="str">
        <f t="shared" si="20"/>
        <v>0</v>
      </c>
      <c r="W106" s="555" t="str">
        <f t="shared" si="21"/>
        <v>  -   ₽ </v>
      </c>
      <c r="X106" s="556" t="str">
        <f t="shared" si="22"/>
        <v>  - € </v>
      </c>
    </row>
    <row r="107" ht="24.0" customHeight="1">
      <c r="A107" s="136" t="s">
        <v>437</v>
      </c>
      <c r="B107" s="638"/>
      <c r="C107" s="143" t="s">
        <v>390</v>
      </c>
      <c r="D107" s="143">
        <v>3.3</v>
      </c>
      <c r="E107" s="550">
        <v>7500.0</v>
      </c>
      <c r="F107" s="551" t="str">
        <f>E107-E107*'Форма заказа|Summary of order'!$D$16</f>
        <v>7,500.00 ₽</v>
      </c>
      <c r="G107" s="552" t="str">
        <f>E107/'Форма заказа|Summary of order'!$E$18</f>
        <v>100.00 €</v>
      </c>
      <c r="H107" s="611"/>
      <c r="I107" s="170"/>
      <c r="J107" s="170"/>
      <c r="K107" s="143"/>
      <c r="L107" s="170"/>
      <c r="M107" s="143"/>
      <c r="N107" s="170"/>
      <c r="O107" s="170"/>
      <c r="P107" s="170"/>
      <c r="Q107" s="170"/>
      <c r="R107" s="170"/>
      <c r="S107" s="170"/>
      <c r="T107" s="171"/>
      <c r="U107" s="112" t="str">
        <f t="shared" si="19"/>
        <v>0</v>
      </c>
      <c r="V107" s="554" t="str">
        <f t="shared" si="20"/>
        <v>0</v>
      </c>
      <c r="W107" s="555" t="str">
        <f t="shared" si="21"/>
        <v>  -   ₽ </v>
      </c>
      <c r="X107" s="556" t="str">
        <f t="shared" si="22"/>
        <v>  - € </v>
      </c>
    </row>
    <row r="108" ht="24.0" customHeight="1">
      <c r="A108" s="158" t="s">
        <v>437</v>
      </c>
      <c r="B108" s="639"/>
      <c r="C108" s="159" t="s">
        <v>391</v>
      </c>
      <c r="D108" s="159">
        <v>7.4</v>
      </c>
      <c r="E108" s="580">
        <v>11200.0</v>
      </c>
      <c r="F108" s="581" t="str">
        <f>E108-E108*'Форма заказа|Summary of order'!$D$16</f>
        <v>11,200.00 ₽</v>
      </c>
      <c r="G108" s="582" t="str">
        <f>E108/'Форма заказа|Summary of order'!$E$18</f>
        <v>149.33 €</v>
      </c>
      <c r="H108" s="616"/>
      <c r="I108" s="617"/>
      <c r="J108" s="617"/>
      <c r="K108" s="159"/>
      <c r="L108" s="617"/>
      <c r="M108" s="159"/>
      <c r="N108" s="617"/>
      <c r="O108" s="617"/>
      <c r="P108" s="617"/>
      <c r="Q108" s="617"/>
      <c r="R108" s="617"/>
      <c r="S108" s="617"/>
      <c r="T108" s="618"/>
      <c r="U108" s="652" t="str">
        <f t="shared" si="19"/>
        <v>0</v>
      </c>
      <c r="V108" s="623" t="str">
        <f t="shared" si="20"/>
        <v>0</v>
      </c>
      <c r="W108" s="624" t="str">
        <f t="shared" si="21"/>
        <v>  -   ₽ </v>
      </c>
      <c r="X108" s="625" t="str">
        <f t="shared" si="22"/>
        <v>  - € </v>
      </c>
    </row>
    <row r="109" ht="35.25" customHeight="1">
      <c r="A109" s="109" t="s">
        <v>438</v>
      </c>
      <c r="B109" s="621"/>
      <c r="C109" s="653" t="s">
        <v>386</v>
      </c>
      <c r="D109" s="170">
        <v>3.2</v>
      </c>
      <c r="E109" s="654">
        <v>10200.0</v>
      </c>
      <c r="F109" s="655" t="str">
        <f>E109-E109*'Форма заказа|Summary of order'!$D$16</f>
        <v>10,200.00 ₽</v>
      </c>
      <c r="G109" s="607" t="str">
        <f>E109/'Форма заказа|Summary of order'!$E$18</f>
        <v>136.00 €</v>
      </c>
      <c r="H109" s="611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1"/>
      <c r="U109" s="236" t="str">
        <f t="shared" si="19"/>
        <v>0</v>
      </c>
      <c r="V109" s="545" t="str">
        <f t="shared" si="20"/>
        <v>0</v>
      </c>
      <c r="W109" s="546" t="str">
        <f t="shared" si="21"/>
        <v>  -   ₽ </v>
      </c>
      <c r="X109" s="547" t="str">
        <f t="shared" si="22"/>
        <v>  - € </v>
      </c>
    </row>
    <row r="110" ht="35.25" customHeight="1">
      <c r="A110" s="136" t="s">
        <v>439</v>
      </c>
      <c r="B110" s="637"/>
      <c r="C110" s="656" t="s">
        <v>386</v>
      </c>
      <c r="D110" s="143">
        <v>3.2</v>
      </c>
      <c r="E110" s="657">
        <v>7800.0</v>
      </c>
      <c r="F110" s="658" t="str">
        <f>E110-E110*'Форма заказа|Summary of order'!$D$16</f>
        <v>7,800.00 ₽</v>
      </c>
      <c r="G110" s="552" t="str">
        <f>E110/'Форма заказа|Summary of order'!$E$18</f>
        <v>104.00 €</v>
      </c>
      <c r="H110" s="611"/>
      <c r="I110" s="170"/>
      <c r="J110" s="170"/>
      <c r="K110" s="143"/>
      <c r="L110" s="170"/>
      <c r="M110" s="143"/>
      <c r="N110" s="170"/>
      <c r="O110" s="170"/>
      <c r="P110" s="170"/>
      <c r="Q110" s="170"/>
      <c r="R110" s="170"/>
      <c r="S110" s="170"/>
      <c r="T110" s="171"/>
      <c r="U110" s="112" t="str">
        <f t="shared" si="19"/>
        <v>0</v>
      </c>
      <c r="V110" s="554" t="str">
        <f t="shared" si="20"/>
        <v>0</v>
      </c>
      <c r="W110" s="555" t="str">
        <f t="shared" si="21"/>
        <v>  -   ₽ </v>
      </c>
      <c r="X110" s="556" t="str">
        <f t="shared" si="22"/>
        <v>  - € </v>
      </c>
    </row>
    <row r="111" ht="35.25" customHeight="1">
      <c r="A111" s="136" t="s">
        <v>439</v>
      </c>
      <c r="B111" s="638"/>
      <c r="C111" s="656" t="s">
        <v>390</v>
      </c>
      <c r="D111" s="143">
        <v>5.6</v>
      </c>
      <c r="E111" s="657">
        <v>10200.0</v>
      </c>
      <c r="F111" s="658" t="str">
        <f>E111-E111*'Форма заказа|Summary of order'!$D$16</f>
        <v>10,200.00 ₽</v>
      </c>
      <c r="G111" s="552" t="str">
        <f>E111/'Форма заказа|Summary of order'!$E$18</f>
        <v>136.00 €</v>
      </c>
      <c r="H111" s="611"/>
      <c r="I111" s="170"/>
      <c r="J111" s="170"/>
      <c r="K111" s="143"/>
      <c r="L111" s="170"/>
      <c r="M111" s="143"/>
      <c r="N111" s="170"/>
      <c r="O111" s="170"/>
      <c r="P111" s="170"/>
      <c r="Q111" s="170"/>
      <c r="R111" s="170"/>
      <c r="S111" s="170"/>
      <c r="T111" s="171"/>
      <c r="U111" s="112" t="str">
        <f t="shared" si="19"/>
        <v>0</v>
      </c>
      <c r="V111" s="554" t="str">
        <f t="shared" si="20"/>
        <v>0</v>
      </c>
      <c r="W111" s="555" t="str">
        <f t="shared" si="21"/>
        <v>  -   ₽ </v>
      </c>
      <c r="X111" s="556" t="str">
        <f t="shared" si="22"/>
        <v>  - € </v>
      </c>
    </row>
    <row r="112" ht="35.25" customHeight="1">
      <c r="A112" s="641" t="s">
        <v>439</v>
      </c>
      <c r="B112" s="638"/>
      <c r="C112" s="659" t="s">
        <v>391</v>
      </c>
      <c r="D112" s="644">
        <v>12.7</v>
      </c>
      <c r="E112" s="660">
        <v>14700.0</v>
      </c>
      <c r="F112" s="649" t="str">
        <f>E112-E112*'Форма заказа|Summary of order'!$D$16</f>
        <v>14,700.00 ₽</v>
      </c>
      <c r="G112" s="561" t="str">
        <f>E112/'Форма заказа|Summary of order'!$E$18</f>
        <v>196.00 €</v>
      </c>
      <c r="H112" s="642"/>
      <c r="I112" s="643"/>
      <c r="J112" s="643"/>
      <c r="K112" s="644"/>
      <c r="L112" s="643"/>
      <c r="M112" s="644"/>
      <c r="N112" s="643"/>
      <c r="O112" s="643"/>
      <c r="P112" s="643"/>
      <c r="Q112" s="643"/>
      <c r="R112" s="643"/>
      <c r="S112" s="643"/>
      <c r="T112" s="645"/>
      <c r="U112" s="619" t="str">
        <f t="shared" si="19"/>
        <v>0</v>
      </c>
      <c r="V112" s="564" t="str">
        <f t="shared" si="20"/>
        <v>0</v>
      </c>
      <c r="W112" s="565" t="str">
        <f t="shared" si="21"/>
        <v>  -   ₽ </v>
      </c>
      <c r="X112" s="566" t="str">
        <f t="shared" si="22"/>
        <v>  - € </v>
      </c>
    </row>
    <row r="113" ht="27.0" customHeight="1">
      <c r="A113" s="126" t="s">
        <v>440</v>
      </c>
      <c r="B113" s="595"/>
      <c r="C113" s="540" t="s">
        <v>390</v>
      </c>
      <c r="D113" s="540">
        <v>4.7</v>
      </c>
      <c r="E113" s="541">
        <v>13000.0</v>
      </c>
      <c r="F113" s="542" t="str">
        <f>E113-E113*'Форма заказа|Summary of order'!$D$16</f>
        <v>13,000.00 ₽</v>
      </c>
      <c r="G113" s="543" t="str">
        <f>E113/'Форма заказа|Summary of order'!$E$18</f>
        <v>173.33 €</v>
      </c>
      <c r="H113" s="544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22"/>
      <c r="U113" s="236" t="str">
        <f t="shared" si="19"/>
        <v>0</v>
      </c>
      <c r="V113" s="545" t="str">
        <f t="shared" si="20"/>
        <v>0</v>
      </c>
      <c r="W113" s="546" t="str">
        <f t="shared" si="21"/>
        <v>  -   ₽ </v>
      </c>
      <c r="X113" s="547" t="str">
        <f t="shared" si="22"/>
        <v>  - € </v>
      </c>
    </row>
    <row r="114" ht="27.0" customHeight="1">
      <c r="A114" s="136" t="s">
        <v>441</v>
      </c>
      <c r="B114" s="661"/>
      <c r="C114" s="143" t="s">
        <v>390</v>
      </c>
      <c r="D114" s="143">
        <v>4.7</v>
      </c>
      <c r="E114" s="550">
        <v>10100.0</v>
      </c>
      <c r="F114" s="551" t="str">
        <f>E114-E114*'Форма заказа|Summary of order'!$D$16</f>
        <v>10,100.00 ₽</v>
      </c>
      <c r="G114" s="552" t="str">
        <f>E114/'Форма заказа|Summary of order'!$E$18</f>
        <v>134.67 €</v>
      </c>
      <c r="H114" s="611"/>
      <c r="I114" s="170"/>
      <c r="J114" s="170"/>
      <c r="K114" s="143"/>
      <c r="L114" s="170"/>
      <c r="M114" s="143"/>
      <c r="N114" s="170"/>
      <c r="O114" s="170"/>
      <c r="P114" s="170"/>
      <c r="Q114" s="170"/>
      <c r="R114" s="170"/>
      <c r="S114" s="170"/>
      <c r="T114" s="171"/>
      <c r="U114" s="112" t="str">
        <f t="shared" si="19"/>
        <v>0</v>
      </c>
      <c r="V114" s="554" t="str">
        <f t="shared" si="20"/>
        <v>0</v>
      </c>
      <c r="W114" s="555" t="str">
        <f t="shared" si="21"/>
        <v>  -   ₽ </v>
      </c>
      <c r="X114" s="556" t="str">
        <f t="shared" si="22"/>
        <v>  - € </v>
      </c>
    </row>
    <row r="115" ht="27.0" customHeight="1">
      <c r="A115" s="136" t="s">
        <v>441</v>
      </c>
      <c r="B115" s="662"/>
      <c r="C115" s="143" t="s">
        <v>391</v>
      </c>
      <c r="D115" s="143">
        <v>8.5</v>
      </c>
      <c r="E115" s="550">
        <v>14100.0</v>
      </c>
      <c r="F115" s="551" t="str">
        <f>E115-E115*'Форма заказа|Summary of order'!$D$16</f>
        <v>14,100.00 ₽</v>
      </c>
      <c r="G115" s="552" t="str">
        <f>E115/'Форма заказа|Summary of order'!$E$18</f>
        <v>188.00 €</v>
      </c>
      <c r="H115" s="611"/>
      <c r="I115" s="170"/>
      <c r="J115" s="170"/>
      <c r="K115" s="143"/>
      <c r="L115" s="170"/>
      <c r="M115" s="143"/>
      <c r="N115" s="170"/>
      <c r="O115" s="170"/>
      <c r="P115" s="170"/>
      <c r="Q115" s="170"/>
      <c r="R115" s="170"/>
      <c r="S115" s="170"/>
      <c r="T115" s="171"/>
      <c r="U115" s="112" t="str">
        <f t="shared" si="19"/>
        <v>0</v>
      </c>
      <c r="V115" s="554" t="str">
        <f t="shared" si="20"/>
        <v>0</v>
      </c>
      <c r="W115" s="555" t="str">
        <f t="shared" si="21"/>
        <v>  -   ₽ </v>
      </c>
      <c r="X115" s="556" t="str">
        <f t="shared" si="22"/>
        <v>  - € </v>
      </c>
    </row>
    <row r="116" ht="27.0" customHeight="1">
      <c r="A116" s="136" t="s">
        <v>441</v>
      </c>
      <c r="B116" s="662"/>
      <c r="C116" s="143" t="s">
        <v>395</v>
      </c>
      <c r="D116" s="143">
        <v>19.1</v>
      </c>
      <c r="E116" s="550">
        <v>23700.0</v>
      </c>
      <c r="F116" s="551" t="str">
        <f>E116-E116*'Форма заказа|Summary of order'!$D$16</f>
        <v>23,700.00 ₽</v>
      </c>
      <c r="G116" s="552" t="str">
        <f>E116/'Форма заказа|Summary of order'!$E$18</f>
        <v>316.00 €</v>
      </c>
      <c r="H116" s="611"/>
      <c r="I116" s="170"/>
      <c r="J116" s="170"/>
      <c r="K116" s="143"/>
      <c r="L116" s="170"/>
      <c r="M116" s="143"/>
      <c r="N116" s="170"/>
      <c r="O116" s="170"/>
      <c r="P116" s="170"/>
      <c r="Q116" s="170"/>
      <c r="R116" s="170"/>
      <c r="S116" s="170"/>
      <c r="T116" s="171"/>
      <c r="U116" s="112" t="str">
        <f t="shared" si="19"/>
        <v>0</v>
      </c>
      <c r="V116" s="554" t="str">
        <f t="shared" si="20"/>
        <v>0</v>
      </c>
      <c r="W116" s="555" t="str">
        <f t="shared" si="21"/>
        <v>  -   ₽ </v>
      </c>
      <c r="X116" s="556" t="str">
        <f t="shared" si="22"/>
        <v>  - € </v>
      </c>
    </row>
    <row r="117" ht="27.0" customHeight="1">
      <c r="A117" s="158" t="s">
        <v>441</v>
      </c>
      <c r="B117" s="663"/>
      <c r="C117" s="159" t="s">
        <v>442</v>
      </c>
      <c r="D117" s="159">
        <v>34.1</v>
      </c>
      <c r="E117" s="580">
        <v>37200.0</v>
      </c>
      <c r="F117" s="581" t="str">
        <f>E117-E117*'Форма заказа|Summary of order'!$D$16</f>
        <v>37,200.00 ₽</v>
      </c>
      <c r="G117" s="582" t="str">
        <f>E117/'Форма заказа|Summary of order'!$E$18</f>
        <v>496.00 €</v>
      </c>
      <c r="H117" s="616"/>
      <c r="I117" s="617"/>
      <c r="J117" s="617"/>
      <c r="K117" s="159"/>
      <c r="L117" s="617"/>
      <c r="M117" s="159"/>
      <c r="N117" s="617"/>
      <c r="O117" s="617"/>
      <c r="P117" s="617"/>
      <c r="Q117" s="617"/>
      <c r="R117" s="617"/>
      <c r="S117" s="617"/>
      <c r="T117" s="618"/>
      <c r="U117" s="619" t="str">
        <f t="shared" si="19"/>
        <v>0</v>
      </c>
      <c r="V117" s="564" t="str">
        <f t="shared" si="20"/>
        <v>0</v>
      </c>
      <c r="W117" s="565" t="str">
        <f t="shared" si="21"/>
        <v>  -   ₽ </v>
      </c>
      <c r="X117" s="566" t="str">
        <f t="shared" si="22"/>
        <v>  - € </v>
      </c>
    </row>
    <row r="118" ht="21.0" customHeight="1">
      <c r="A118" s="648" t="s">
        <v>443</v>
      </c>
      <c r="B118" s="289"/>
      <c r="C118" s="289"/>
      <c r="D118" s="289"/>
      <c r="E118" s="289"/>
      <c r="F118" s="289"/>
      <c r="G118" s="664"/>
      <c r="H118" s="289"/>
      <c r="I118" s="289"/>
      <c r="J118" s="289"/>
      <c r="K118" s="289"/>
      <c r="L118" s="289"/>
      <c r="M118" s="289"/>
      <c r="N118" s="289"/>
      <c r="O118" s="628"/>
      <c r="P118" s="628"/>
      <c r="Q118" s="628"/>
      <c r="R118" s="628"/>
      <c r="S118" s="628"/>
      <c r="T118" s="628"/>
      <c r="U118" s="628"/>
      <c r="V118" s="628"/>
      <c r="W118" s="628"/>
      <c r="X118" s="629"/>
    </row>
    <row r="119" ht="21.0" customHeight="1">
      <c r="A119" s="126" t="s">
        <v>444</v>
      </c>
      <c r="B119" s="595"/>
      <c r="C119" s="540" t="s">
        <v>386</v>
      </c>
      <c r="D119" s="143">
        <v>2.1</v>
      </c>
      <c r="E119" s="541">
        <v>5900.0</v>
      </c>
      <c r="F119" s="542" t="str">
        <f>E119-E119*'Форма заказа|Summary of order'!$D$16</f>
        <v>5,900.00 ₽</v>
      </c>
      <c r="G119" s="543" t="str">
        <f>E119/'Форма заказа|Summary of order'!$E$18</f>
        <v>78.67 €</v>
      </c>
      <c r="H119" s="544"/>
      <c r="I119" s="116"/>
      <c r="J119" s="116"/>
      <c r="K119" s="143"/>
      <c r="L119" s="116"/>
      <c r="M119" s="143"/>
      <c r="N119" s="116"/>
      <c r="O119" s="116"/>
      <c r="P119" s="116"/>
      <c r="Q119" s="116"/>
      <c r="R119" s="116"/>
      <c r="S119" s="116"/>
      <c r="T119" s="122"/>
      <c r="U119" s="236" t="str">
        <f t="shared" ref="U119:U142" si="23">D119*V119</f>
        <v>0</v>
      </c>
      <c r="V119" s="545" t="str">
        <f t="shared" ref="V119:V142" si="24">SUM(H119:T119)</f>
        <v>0</v>
      </c>
      <c r="W119" s="546" t="str">
        <f t="shared" ref="W119:W142" si="25">V119*E119</f>
        <v>  -   ₽ </v>
      </c>
      <c r="X119" s="547" t="str">
        <f t="shared" ref="X119:X142" si="26">V119*G119</f>
        <v>  - € </v>
      </c>
    </row>
    <row r="120" ht="21.0" customHeight="1">
      <c r="A120" s="136" t="s">
        <v>445</v>
      </c>
      <c r="B120" s="640"/>
      <c r="C120" s="143" t="s">
        <v>386</v>
      </c>
      <c r="D120" s="143">
        <v>2.1</v>
      </c>
      <c r="E120" s="550">
        <v>4900.0</v>
      </c>
      <c r="F120" s="551" t="str">
        <f>E120-E120*'Форма заказа|Summary of order'!$D$16</f>
        <v>4,900.00 ₽</v>
      </c>
      <c r="G120" s="552" t="str">
        <f>E120/'Форма заказа|Summary of order'!$E$18</f>
        <v>65.33 €</v>
      </c>
      <c r="H120" s="611"/>
      <c r="I120" s="170"/>
      <c r="J120" s="170"/>
      <c r="K120" s="143"/>
      <c r="L120" s="170"/>
      <c r="M120" s="143"/>
      <c r="N120" s="170"/>
      <c r="O120" s="170"/>
      <c r="P120" s="170"/>
      <c r="Q120" s="170"/>
      <c r="R120" s="170"/>
      <c r="S120" s="170"/>
      <c r="T120" s="171"/>
      <c r="U120" s="112" t="str">
        <f t="shared" si="23"/>
        <v>0</v>
      </c>
      <c r="V120" s="554" t="str">
        <f t="shared" si="24"/>
        <v>0</v>
      </c>
      <c r="W120" s="555" t="str">
        <f t="shared" si="25"/>
        <v>  -   ₽ </v>
      </c>
      <c r="X120" s="556" t="str">
        <f t="shared" si="26"/>
        <v>  - € </v>
      </c>
    </row>
    <row r="121" ht="21.0" customHeight="1">
      <c r="A121" s="136" t="s">
        <v>445</v>
      </c>
      <c r="B121" s="646"/>
      <c r="C121" s="143" t="s">
        <v>390</v>
      </c>
      <c r="D121" s="143">
        <v>3.8</v>
      </c>
      <c r="E121" s="550">
        <v>6900.0</v>
      </c>
      <c r="F121" s="551" t="str">
        <f>E121-E121*'Форма заказа|Summary of order'!$D$16</f>
        <v>6,900.00 ₽</v>
      </c>
      <c r="G121" s="552" t="str">
        <f>E121/'Форма заказа|Summary of order'!$E$18</f>
        <v>92.00 €</v>
      </c>
      <c r="H121" s="611"/>
      <c r="I121" s="170"/>
      <c r="J121" s="170"/>
      <c r="K121" s="143"/>
      <c r="L121" s="170"/>
      <c r="M121" s="143"/>
      <c r="N121" s="170"/>
      <c r="O121" s="170"/>
      <c r="P121" s="170"/>
      <c r="Q121" s="170"/>
      <c r="R121" s="170"/>
      <c r="S121" s="170"/>
      <c r="T121" s="171"/>
      <c r="U121" s="112" t="str">
        <f t="shared" si="23"/>
        <v>0</v>
      </c>
      <c r="V121" s="554" t="str">
        <f t="shared" si="24"/>
        <v>0</v>
      </c>
      <c r="W121" s="555" t="str">
        <f t="shared" si="25"/>
        <v>  -   ₽ </v>
      </c>
      <c r="X121" s="556" t="str">
        <f t="shared" si="26"/>
        <v>  - € </v>
      </c>
    </row>
    <row r="122" ht="21.0" customHeight="1">
      <c r="A122" s="136" t="s">
        <v>445</v>
      </c>
      <c r="B122" s="646"/>
      <c r="C122" s="143" t="s">
        <v>391</v>
      </c>
      <c r="D122" s="143">
        <v>8.7</v>
      </c>
      <c r="E122" s="550">
        <v>13100.0</v>
      </c>
      <c r="F122" s="551" t="str">
        <f>E122-E122*'Форма заказа|Summary of order'!$D$16</f>
        <v>13,100.00 ₽</v>
      </c>
      <c r="G122" s="552" t="str">
        <f>E122/'Форма заказа|Summary of order'!$E$18</f>
        <v>174.67 €</v>
      </c>
      <c r="H122" s="611"/>
      <c r="I122" s="170"/>
      <c r="J122" s="170"/>
      <c r="K122" s="143"/>
      <c r="L122" s="170"/>
      <c r="M122" s="143"/>
      <c r="N122" s="170"/>
      <c r="O122" s="170"/>
      <c r="P122" s="170"/>
      <c r="Q122" s="170"/>
      <c r="R122" s="170"/>
      <c r="S122" s="170"/>
      <c r="T122" s="171"/>
      <c r="U122" s="112" t="str">
        <f t="shared" si="23"/>
        <v>0</v>
      </c>
      <c r="V122" s="554" t="str">
        <f t="shared" si="24"/>
        <v>0</v>
      </c>
      <c r="W122" s="555" t="str">
        <f t="shared" si="25"/>
        <v>  -   ₽ </v>
      </c>
      <c r="X122" s="556" t="str">
        <f t="shared" si="26"/>
        <v>  - € </v>
      </c>
    </row>
    <row r="123" ht="21.0" customHeight="1">
      <c r="A123" s="136" t="s">
        <v>445</v>
      </c>
      <c r="B123" s="646"/>
      <c r="C123" s="143" t="s">
        <v>395</v>
      </c>
      <c r="D123" s="143">
        <v>15.3</v>
      </c>
      <c r="E123" s="550">
        <v>18400.0</v>
      </c>
      <c r="F123" s="551" t="str">
        <f>E123-E123*'Форма заказа|Summary of order'!$D$16</f>
        <v>18,400.00 ₽</v>
      </c>
      <c r="G123" s="552" t="str">
        <f>E123/'Форма заказа|Summary of order'!$E$18</f>
        <v>245.33 €</v>
      </c>
      <c r="H123" s="611"/>
      <c r="I123" s="170"/>
      <c r="J123" s="170"/>
      <c r="K123" s="143"/>
      <c r="L123" s="170"/>
      <c r="M123" s="143"/>
      <c r="N123" s="170"/>
      <c r="O123" s="170"/>
      <c r="P123" s="170"/>
      <c r="Q123" s="170"/>
      <c r="R123" s="170"/>
      <c r="S123" s="170"/>
      <c r="T123" s="171"/>
      <c r="U123" s="112" t="str">
        <f t="shared" si="23"/>
        <v>0</v>
      </c>
      <c r="V123" s="554" t="str">
        <f t="shared" si="24"/>
        <v>0</v>
      </c>
      <c r="W123" s="555" t="str">
        <f t="shared" si="25"/>
        <v>  -   ₽ </v>
      </c>
      <c r="X123" s="556" t="str">
        <f t="shared" si="26"/>
        <v>  - € </v>
      </c>
    </row>
    <row r="124" ht="21.0" customHeight="1">
      <c r="A124" s="641" t="s">
        <v>445</v>
      </c>
      <c r="B124" s="661"/>
      <c r="C124" s="644" t="s">
        <v>442</v>
      </c>
      <c r="D124" s="644">
        <v>34.5</v>
      </c>
      <c r="E124" s="559">
        <v>34900.0</v>
      </c>
      <c r="F124" s="560" t="str">
        <f>E124-E124*'Форма заказа|Summary of order'!$D$16</f>
        <v>34,900.00 ₽</v>
      </c>
      <c r="G124" s="561" t="str">
        <f>E124/'Форма заказа|Summary of order'!$E$18</f>
        <v>465.33 €</v>
      </c>
      <c r="H124" s="642"/>
      <c r="I124" s="643"/>
      <c r="J124" s="643"/>
      <c r="K124" s="644"/>
      <c r="L124" s="643"/>
      <c r="M124" s="644"/>
      <c r="N124" s="643"/>
      <c r="O124" s="643"/>
      <c r="P124" s="643"/>
      <c r="Q124" s="643"/>
      <c r="R124" s="643"/>
      <c r="S124" s="643"/>
      <c r="T124" s="645"/>
      <c r="U124" s="619" t="str">
        <f t="shared" si="23"/>
        <v>0</v>
      </c>
      <c r="V124" s="564" t="str">
        <f t="shared" si="24"/>
        <v>0</v>
      </c>
      <c r="W124" s="565" t="str">
        <f t="shared" si="25"/>
        <v>  -   ₽ </v>
      </c>
      <c r="X124" s="566" t="str">
        <f t="shared" si="26"/>
        <v>  - € </v>
      </c>
    </row>
    <row r="125" ht="21.0" customHeight="1">
      <c r="A125" s="126" t="s">
        <v>446</v>
      </c>
      <c r="B125" s="595"/>
      <c r="C125" s="540" t="s">
        <v>386</v>
      </c>
      <c r="D125" s="540">
        <v>2.4</v>
      </c>
      <c r="E125" s="541">
        <v>5000.0</v>
      </c>
      <c r="F125" s="542" t="str">
        <f>E125-E125*'Форма заказа|Summary of order'!$D$16</f>
        <v>5,000.00 ₽</v>
      </c>
      <c r="G125" s="543" t="str">
        <f>E125/'Форма заказа|Summary of order'!$E$18</f>
        <v>66.67 €</v>
      </c>
      <c r="H125" s="544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22"/>
      <c r="U125" s="236" t="str">
        <f t="shared" si="23"/>
        <v>0</v>
      </c>
      <c r="V125" s="545" t="str">
        <f t="shared" si="24"/>
        <v>0</v>
      </c>
      <c r="W125" s="546" t="str">
        <f t="shared" si="25"/>
        <v>  -   ₽ </v>
      </c>
      <c r="X125" s="547" t="str">
        <f t="shared" si="26"/>
        <v>  - € </v>
      </c>
    </row>
    <row r="126" ht="21.0" customHeight="1">
      <c r="A126" s="136" t="s">
        <v>447</v>
      </c>
      <c r="B126" s="646"/>
      <c r="C126" s="143" t="s">
        <v>389</v>
      </c>
      <c r="D126" s="143">
        <v>1.1</v>
      </c>
      <c r="E126" s="550">
        <v>2400.0</v>
      </c>
      <c r="F126" s="551" t="str">
        <f>E126-E126*'Форма заказа|Summary of order'!$D$16</f>
        <v>2,400.00 ₽</v>
      </c>
      <c r="G126" s="552" t="str">
        <f>E126/'Форма заказа|Summary of order'!$E$18</f>
        <v>32.00 €</v>
      </c>
      <c r="H126" s="611"/>
      <c r="I126" s="170"/>
      <c r="J126" s="170"/>
      <c r="K126" s="143"/>
      <c r="L126" s="170"/>
      <c r="M126" s="143"/>
      <c r="N126" s="170"/>
      <c r="O126" s="170"/>
      <c r="P126" s="170"/>
      <c r="Q126" s="170"/>
      <c r="R126" s="170"/>
      <c r="S126" s="170"/>
      <c r="T126" s="171"/>
      <c r="U126" s="112" t="str">
        <f t="shared" si="23"/>
        <v>0</v>
      </c>
      <c r="V126" s="554" t="str">
        <f t="shared" si="24"/>
        <v>0</v>
      </c>
      <c r="W126" s="555" t="str">
        <f t="shared" si="25"/>
        <v>  -   ₽ </v>
      </c>
      <c r="X126" s="556" t="str">
        <f t="shared" si="26"/>
        <v>  - € </v>
      </c>
    </row>
    <row r="127" ht="21.0" customHeight="1">
      <c r="A127" s="136" t="s">
        <v>447</v>
      </c>
      <c r="B127" s="646"/>
      <c r="C127" s="143" t="s">
        <v>386</v>
      </c>
      <c r="D127" s="143">
        <v>2.4</v>
      </c>
      <c r="E127" s="550">
        <v>3600.0</v>
      </c>
      <c r="F127" s="551" t="str">
        <f>E127-E127*'Форма заказа|Summary of order'!$D$16</f>
        <v>3,600.00 ₽</v>
      </c>
      <c r="G127" s="552" t="str">
        <f>E127/'Форма заказа|Summary of order'!$E$18</f>
        <v>48.00 €</v>
      </c>
      <c r="H127" s="611"/>
      <c r="I127" s="170"/>
      <c r="J127" s="170"/>
      <c r="K127" s="143"/>
      <c r="L127" s="170"/>
      <c r="M127" s="143"/>
      <c r="N127" s="170"/>
      <c r="O127" s="170"/>
      <c r="P127" s="170"/>
      <c r="Q127" s="170"/>
      <c r="R127" s="170"/>
      <c r="S127" s="170"/>
      <c r="T127" s="171"/>
      <c r="U127" s="112" t="str">
        <f t="shared" si="23"/>
        <v>0</v>
      </c>
      <c r="V127" s="554" t="str">
        <f t="shared" si="24"/>
        <v>0</v>
      </c>
      <c r="W127" s="555" t="str">
        <f t="shared" si="25"/>
        <v>  -   ₽ </v>
      </c>
      <c r="X127" s="556" t="str">
        <f t="shared" si="26"/>
        <v>  - € </v>
      </c>
    </row>
    <row r="128" ht="21.0" customHeight="1">
      <c r="A128" s="136" t="s">
        <v>447</v>
      </c>
      <c r="B128" s="646"/>
      <c r="C128" s="143" t="s">
        <v>390</v>
      </c>
      <c r="D128" s="143">
        <v>4.2</v>
      </c>
      <c r="E128" s="550">
        <v>6300.0</v>
      </c>
      <c r="F128" s="551" t="str">
        <f>E128-E128*'Форма заказа|Summary of order'!$D$16</f>
        <v>6,300.00 ₽</v>
      </c>
      <c r="G128" s="552" t="str">
        <f>E128/'Форма заказа|Summary of order'!$E$18</f>
        <v>84.00 €</v>
      </c>
      <c r="H128" s="611"/>
      <c r="I128" s="170"/>
      <c r="J128" s="170"/>
      <c r="K128" s="143"/>
      <c r="L128" s="170"/>
      <c r="M128" s="143"/>
      <c r="N128" s="170"/>
      <c r="O128" s="170"/>
      <c r="P128" s="170"/>
      <c r="Q128" s="170"/>
      <c r="R128" s="170"/>
      <c r="S128" s="170"/>
      <c r="T128" s="171"/>
      <c r="U128" s="112" t="str">
        <f t="shared" si="23"/>
        <v>0</v>
      </c>
      <c r="V128" s="554" t="str">
        <f t="shared" si="24"/>
        <v>0</v>
      </c>
      <c r="W128" s="555" t="str">
        <f t="shared" si="25"/>
        <v>  -   ₽ </v>
      </c>
      <c r="X128" s="556" t="str">
        <f t="shared" si="26"/>
        <v>  - € </v>
      </c>
    </row>
    <row r="129" ht="21.0" customHeight="1">
      <c r="A129" s="136" t="s">
        <v>447</v>
      </c>
      <c r="B129" s="646"/>
      <c r="C129" s="143" t="s">
        <v>391</v>
      </c>
      <c r="D129" s="143">
        <v>9.5</v>
      </c>
      <c r="E129" s="550">
        <v>12000.0</v>
      </c>
      <c r="F129" s="551" t="str">
        <f>E129-E129*'Форма заказа|Summary of order'!$D$16</f>
        <v>12,000.00 ₽</v>
      </c>
      <c r="G129" s="552" t="str">
        <f>E129/'Форма заказа|Summary of order'!$E$18</f>
        <v>160.00 €</v>
      </c>
      <c r="H129" s="611"/>
      <c r="I129" s="170"/>
      <c r="J129" s="170"/>
      <c r="K129" s="143"/>
      <c r="L129" s="170"/>
      <c r="M129" s="143"/>
      <c r="N129" s="170"/>
      <c r="O129" s="170"/>
      <c r="P129" s="170"/>
      <c r="Q129" s="170"/>
      <c r="R129" s="170"/>
      <c r="S129" s="170"/>
      <c r="T129" s="171"/>
      <c r="U129" s="112" t="str">
        <f t="shared" si="23"/>
        <v>0</v>
      </c>
      <c r="V129" s="554" t="str">
        <f t="shared" si="24"/>
        <v>0</v>
      </c>
      <c r="W129" s="555" t="str">
        <f t="shared" si="25"/>
        <v>  -   ₽ </v>
      </c>
      <c r="X129" s="556" t="str">
        <f t="shared" si="26"/>
        <v>  - € </v>
      </c>
    </row>
    <row r="130" ht="21.0" customHeight="1">
      <c r="A130" s="136" t="s">
        <v>447</v>
      </c>
      <c r="B130" s="632"/>
      <c r="C130" s="143" t="s">
        <v>395</v>
      </c>
      <c r="D130" s="143">
        <v>16.7</v>
      </c>
      <c r="E130" s="550">
        <v>18300.0</v>
      </c>
      <c r="F130" s="551" t="str">
        <f>E130-E130*'Форма заказа|Summary of order'!$D$16</f>
        <v>18,300.00 ₽</v>
      </c>
      <c r="G130" s="552" t="str">
        <f>E130/'Форма заказа|Summary of order'!$E$18</f>
        <v>244.00 €</v>
      </c>
      <c r="H130" s="611"/>
      <c r="I130" s="170"/>
      <c r="J130" s="170"/>
      <c r="K130" s="143"/>
      <c r="L130" s="170"/>
      <c r="M130" s="143"/>
      <c r="N130" s="170"/>
      <c r="O130" s="170"/>
      <c r="P130" s="170"/>
      <c r="Q130" s="170"/>
      <c r="R130" s="170"/>
      <c r="S130" s="170"/>
      <c r="T130" s="171"/>
      <c r="U130" s="112" t="str">
        <f t="shared" si="23"/>
        <v>0</v>
      </c>
      <c r="V130" s="554" t="str">
        <f t="shared" si="24"/>
        <v>0</v>
      </c>
      <c r="W130" s="555" t="str">
        <f t="shared" si="25"/>
        <v>  -   ₽ </v>
      </c>
      <c r="X130" s="556" t="str">
        <f t="shared" si="26"/>
        <v>  - € </v>
      </c>
    </row>
    <row r="131" ht="21.0" customHeight="1">
      <c r="A131" s="158" t="s">
        <v>447</v>
      </c>
      <c r="B131" s="665"/>
      <c r="C131" s="159" t="s">
        <v>442</v>
      </c>
      <c r="D131" s="159">
        <v>37.7</v>
      </c>
      <c r="E131" s="580">
        <v>38200.0</v>
      </c>
      <c r="F131" s="581" t="str">
        <f>E131-E131*'Форма заказа|Summary of order'!$D$16</f>
        <v>38,200.00 ₽</v>
      </c>
      <c r="G131" s="582" t="str">
        <f>E131/'Форма заказа|Summary of order'!$E$18</f>
        <v>509.33 €</v>
      </c>
      <c r="H131" s="616"/>
      <c r="I131" s="617"/>
      <c r="J131" s="617"/>
      <c r="K131" s="159"/>
      <c r="L131" s="617"/>
      <c r="M131" s="159"/>
      <c r="N131" s="617"/>
      <c r="O131" s="617"/>
      <c r="P131" s="617"/>
      <c r="Q131" s="617"/>
      <c r="R131" s="617"/>
      <c r="S131" s="617"/>
      <c r="T131" s="618"/>
      <c r="U131" s="619" t="str">
        <f t="shared" si="23"/>
        <v>0</v>
      </c>
      <c r="V131" s="564" t="str">
        <f t="shared" si="24"/>
        <v>0</v>
      </c>
      <c r="W131" s="565" t="str">
        <f t="shared" si="25"/>
        <v>  -   ₽ </v>
      </c>
      <c r="X131" s="566" t="str">
        <f t="shared" si="26"/>
        <v>  - € </v>
      </c>
    </row>
    <row r="132" ht="29.25" customHeight="1">
      <c r="A132" s="109" t="s">
        <v>448</v>
      </c>
      <c r="B132" s="621"/>
      <c r="C132" s="604" t="s">
        <v>386</v>
      </c>
      <c r="D132" s="604">
        <v>3.3</v>
      </c>
      <c r="E132" s="605">
        <v>7100.0</v>
      </c>
      <c r="F132" s="606" t="str">
        <f>E132-E132*'Форма заказа|Summary of order'!$D$16</f>
        <v>7,100.00 ₽</v>
      </c>
      <c r="G132" s="607" t="str">
        <f>E132/'Форма заказа|Summary of order'!$E$18</f>
        <v>94.67 €</v>
      </c>
      <c r="H132" s="611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1"/>
      <c r="U132" s="236" t="str">
        <f t="shared" si="23"/>
        <v>0</v>
      </c>
      <c r="V132" s="545" t="str">
        <f t="shared" si="24"/>
        <v>0</v>
      </c>
      <c r="W132" s="546" t="str">
        <f t="shared" si="25"/>
        <v>  -   ₽ </v>
      </c>
      <c r="X132" s="547" t="str">
        <f t="shared" si="26"/>
        <v>  - € </v>
      </c>
    </row>
    <row r="133" ht="29.25" customHeight="1">
      <c r="A133" s="136" t="s">
        <v>449</v>
      </c>
      <c r="B133" s="646"/>
      <c r="C133" s="143" t="s">
        <v>389</v>
      </c>
      <c r="D133" s="143">
        <v>1.4</v>
      </c>
      <c r="E133" s="550">
        <v>2900.0</v>
      </c>
      <c r="F133" s="551" t="str">
        <f>E133-E133*'Форма заказа|Summary of order'!$D$16</f>
        <v>2,900.00 ₽</v>
      </c>
      <c r="G133" s="552" t="str">
        <f>E133/'Форма заказа|Summary of order'!$E$18</f>
        <v>38.67 €</v>
      </c>
      <c r="H133" s="611"/>
      <c r="I133" s="170"/>
      <c r="J133" s="170"/>
      <c r="K133" s="143"/>
      <c r="L133" s="170"/>
      <c r="M133" s="143"/>
      <c r="N133" s="170"/>
      <c r="O133" s="170"/>
      <c r="P133" s="170"/>
      <c r="Q133" s="170"/>
      <c r="R133" s="170"/>
      <c r="S133" s="170"/>
      <c r="T133" s="171"/>
      <c r="U133" s="112" t="str">
        <f t="shared" si="23"/>
        <v>0</v>
      </c>
      <c r="V133" s="554" t="str">
        <f t="shared" si="24"/>
        <v>0</v>
      </c>
      <c r="W133" s="555" t="str">
        <f t="shared" si="25"/>
        <v>  -   ₽ </v>
      </c>
      <c r="X133" s="556" t="str">
        <f t="shared" si="26"/>
        <v>  - € </v>
      </c>
    </row>
    <row r="134" ht="29.25" customHeight="1">
      <c r="A134" s="136" t="s">
        <v>449</v>
      </c>
      <c r="B134" s="646"/>
      <c r="C134" s="143" t="s">
        <v>386</v>
      </c>
      <c r="D134" s="143">
        <v>3.3</v>
      </c>
      <c r="E134" s="550">
        <v>5000.0</v>
      </c>
      <c r="F134" s="551" t="str">
        <f>E134-E134*'Форма заказа|Summary of order'!$D$16</f>
        <v>5,000.00 ₽</v>
      </c>
      <c r="G134" s="552" t="str">
        <f>E134/'Форма заказа|Summary of order'!$E$18</f>
        <v>66.67 €</v>
      </c>
      <c r="H134" s="611"/>
      <c r="I134" s="170"/>
      <c r="J134" s="170"/>
      <c r="K134" s="143"/>
      <c r="L134" s="170"/>
      <c r="M134" s="143"/>
      <c r="N134" s="170"/>
      <c r="O134" s="170"/>
      <c r="P134" s="170"/>
      <c r="Q134" s="170"/>
      <c r="R134" s="170"/>
      <c r="S134" s="170"/>
      <c r="T134" s="171"/>
      <c r="U134" s="112" t="str">
        <f t="shared" si="23"/>
        <v>0</v>
      </c>
      <c r="V134" s="554" t="str">
        <f t="shared" si="24"/>
        <v>0</v>
      </c>
      <c r="W134" s="555" t="str">
        <f t="shared" si="25"/>
        <v>  -   ₽ </v>
      </c>
      <c r="X134" s="556" t="str">
        <f t="shared" si="26"/>
        <v>  - € </v>
      </c>
    </row>
    <row r="135" ht="29.25" customHeight="1">
      <c r="A135" s="136" t="s">
        <v>449</v>
      </c>
      <c r="B135" s="646"/>
      <c r="C135" s="143" t="s">
        <v>390</v>
      </c>
      <c r="D135" s="143">
        <v>5.9</v>
      </c>
      <c r="E135" s="550">
        <v>7500.0</v>
      </c>
      <c r="F135" s="551" t="str">
        <f>E135-E135*'Форма заказа|Summary of order'!$D$16</f>
        <v>7,500.00 ₽</v>
      </c>
      <c r="G135" s="552" t="str">
        <f>E135/'Форма заказа|Summary of order'!$E$18</f>
        <v>100.00 €</v>
      </c>
      <c r="H135" s="611"/>
      <c r="I135" s="170"/>
      <c r="J135" s="170"/>
      <c r="K135" s="143"/>
      <c r="L135" s="170"/>
      <c r="M135" s="143"/>
      <c r="N135" s="170"/>
      <c r="O135" s="170"/>
      <c r="P135" s="170"/>
      <c r="Q135" s="170"/>
      <c r="R135" s="170"/>
      <c r="S135" s="170"/>
      <c r="T135" s="171"/>
      <c r="U135" s="112" t="str">
        <f t="shared" si="23"/>
        <v>0</v>
      </c>
      <c r="V135" s="554" t="str">
        <f t="shared" si="24"/>
        <v>0</v>
      </c>
      <c r="W135" s="555" t="str">
        <f t="shared" si="25"/>
        <v>  -   ₽ </v>
      </c>
      <c r="X135" s="556" t="str">
        <f t="shared" si="26"/>
        <v>  - € </v>
      </c>
    </row>
    <row r="136" ht="29.25" customHeight="1">
      <c r="A136" s="136" t="s">
        <v>449</v>
      </c>
      <c r="B136" s="646"/>
      <c r="C136" s="143" t="s">
        <v>391</v>
      </c>
      <c r="D136" s="143">
        <v>13.3</v>
      </c>
      <c r="E136" s="550">
        <v>14600.0</v>
      </c>
      <c r="F136" s="551" t="str">
        <f>E136-E136*'Форма заказа|Summary of order'!$D$16</f>
        <v>14,600.00 ₽</v>
      </c>
      <c r="G136" s="552" t="str">
        <f>E136/'Форма заказа|Summary of order'!$E$18</f>
        <v>194.67 €</v>
      </c>
      <c r="H136" s="611"/>
      <c r="I136" s="170"/>
      <c r="J136" s="170"/>
      <c r="K136" s="143"/>
      <c r="L136" s="170"/>
      <c r="M136" s="143"/>
      <c r="N136" s="170"/>
      <c r="O136" s="170"/>
      <c r="P136" s="170"/>
      <c r="Q136" s="170"/>
      <c r="R136" s="170"/>
      <c r="S136" s="170"/>
      <c r="T136" s="171"/>
      <c r="U136" s="112" t="str">
        <f t="shared" si="23"/>
        <v>0</v>
      </c>
      <c r="V136" s="554" t="str">
        <f t="shared" si="24"/>
        <v>0</v>
      </c>
      <c r="W136" s="555" t="str">
        <f t="shared" si="25"/>
        <v>  -   ₽ </v>
      </c>
      <c r="X136" s="556" t="str">
        <f t="shared" si="26"/>
        <v>  - € </v>
      </c>
    </row>
    <row r="137" ht="29.25" customHeight="1">
      <c r="A137" s="641" t="s">
        <v>449</v>
      </c>
      <c r="B137" s="661"/>
      <c r="C137" s="644" t="s">
        <v>395</v>
      </c>
      <c r="D137" s="644">
        <v>23.7</v>
      </c>
      <c r="E137" s="559">
        <v>26000.0</v>
      </c>
      <c r="F137" s="560" t="str">
        <f>E137-E137*'Форма заказа|Summary of order'!$D$16</f>
        <v>26,000.00 ₽</v>
      </c>
      <c r="G137" s="561" t="str">
        <f>E137/'Форма заказа|Summary of order'!$E$18</f>
        <v>346.67 €</v>
      </c>
      <c r="H137" s="642"/>
      <c r="I137" s="643"/>
      <c r="J137" s="643"/>
      <c r="K137" s="644"/>
      <c r="L137" s="643"/>
      <c r="M137" s="644"/>
      <c r="N137" s="643"/>
      <c r="O137" s="643"/>
      <c r="P137" s="643"/>
      <c r="Q137" s="643"/>
      <c r="R137" s="643"/>
      <c r="S137" s="643"/>
      <c r="T137" s="645"/>
      <c r="U137" s="619" t="str">
        <f t="shared" si="23"/>
        <v>0</v>
      </c>
      <c r="V137" s="564" t="str">
        <f t="shared" si="24"/>
        <v>0</v>
      </c>
      <c r="W137" s="565" t="str">
        <f t="shared" si="25"/>
        <v>  -   ₽ </v>
      </c>
      <c r="X137" s="566" t="str">
        <f t="shared" si="26"/>
        <v>  - € </v>
      </c>
    </row>
    <row r="138" ht="29.25" customHeight="1">
      <c r="A138" s="126" t="s">
        <v>450</v>
      </c>
      <c r="B138" s="595"/>
      <c r="C138" s="540" t="s">
        <v>386</v>
      </c>
      <c r="D138" s="540">
        <v>2.7</v>
      </c>
      <c r="E138" s="541">
        <v>7500.0</v>
      </c>
      <c r="F138" s="542" t="str">
        <f>E138-E138*'Форма заказа|Summary of order'!$D$16</f>
        <v>7,500.00 ₽</v>
      </c>
      <c r="G138" s="543" t="str">
        <f>E138/'Форма заказа|Summary of order'!$E$18</f>
        <v>100.00 €</v>
      </c>
      <c r="H138" s="544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22"/>
      <c r="U138" s="236" t="str">
        <f t="shared" si="23"/>
        <v>0</v>
      </c>
      <c r="V138" s="545" t="str">
        <f t="shared" si="24"/>
        <v>0</v>
      </c>
      <c r="W138" s="546" t="str">
        <f t="shared" si="25"/>
        <v>  -   ₽ </v>
      </c>
      <c r="X138" s="547" t="str">
        <f t="shared" si="26"/>
        <v>  - € </v>
      </c>
    </row>
    <row r="139" ht="29.25" customHeight="1">
      <c r="A139" s="136" t="s">
        <v>451</v>
      </c>
      <c r="B139" s="646"/>
      <c r="C139" s="143" t="s">
        <v>386</v>
      </c>
      <c r="D139" s="143">
        <v>2.7</v>
      </c>
      <c r="E139" s="550">
        <v>5800.0</v>
      </c>
      <c r="F139" s="551" t="str">
        <f>E139-E139*'Форма заказа|Summary of order'!$D$16</f>
        <v>5,800.00 ₽</v>
      </c>
      <c r="G139" s="552" t="str">
        <f>E139/'Форма заказа|Summary of order'!$E$18</f>
        <v>77.33 €</v>
      </c>
      <c r="H139" s="611"/>
      <c r="I139" s="170"/>
      <c r="J139" s="170"/>
      <c r="K139" s="143"/>
      <c r="L139" s="170"/>
      <c r="M139" s="143"/>
      <c r="N139" s="170"/>
      <c r="O139" s="170"/>
      <c r="P139" s="170"/>
      <c r="Q139" s="170"/>
      <c r="R139" s="170"/>
      <c r="S139" s="170"/>
      <c r="T139" s="171"/>
      <c r="U139" s="112" t="str">
        <f t="shared" si="23"/>
        <v>0</v>
      </c>
      <c r="V139" s="554" t="str">
        <f t="shared" si="24"/>
        <v>0</v>
      </c>
      <c r="W139" s="555" t="str">
        <f t="shared" si="25"/>
        <v>  -   ₽ </v>
      </c>
      <c r="X139" s="556" t="str">
        <f t="shared" si="26"/>
        <v>  - € </v>
      </c>
    </row>
    <row r="140" ht="29.25" customHeight="1">
      <c r="A140" s="136" t="s">
        <v>451</v>
      </c>
      <c r="B140" s="646"/>
      <c r="C140" s="143" t="s">
        <v>390</v>
      </c>
      <c r="D140" s="143">
        <v>6.1</v>
      </c>
      <c r="E140" s="550">
        <v>9200.0</v>
      </c>
      <c r="F140" s="551" t="str">
        <f>E140-E140*'Форма заказа|Summary of order'!$D$16</f>
        <v>9,200.00 ₽</v>
      </c>
      <c r="G140" s="552" t="str">
        <f>E140/'Форма заказа|Summary of order'!$E$18</f>
        <v>122.67 €</v>
      </c>
      <c r="H140" s="611"/>
      <c r="I140" s="170"/>
      <c r="J140" s="170"/>
      <c r="K140" s="143"/>
      <c r="L140" s="170"/>
      <c r="M140" s="143"/>
      <c r="N140" s="170"/>
      <c r="O140" s="170"/>
      <c r="P140" s="170"/>
      <c r="Q140" s="170"/>
      <c r="R140" s="170"/>
      <c r="S140" s="170"/>
      <c r="T140" s="171"/>
      <c r="U140" s="112" t="str">
        <f t="shared" si="23"/>
        <v>0</v>
      </c>
      <c r="V140" s="554" t="str">
        <f t="shared" si="24"/>
        <v>0</v>
      </c>
      <c r="W140" s="555" t="str">
        <f t="shared" si="25"/>
        <v>  -   ₽ </v>
      </c>
      <c r="X140" s="556" t="str">
        <f t="shared" si="26"/>
        <v>  - € </v>
      </c>
    </row>
    <row r="141" ht="29.25" customHeight="1">
      <c r="A141" s="136" t="s">
        <v>451</v>
      </c>
      <c r="B141" s="646"/>
      <c r="C141" s="143" t="s">
        <v>391</v>
      </c>
      <c r="D141" s="143">
        <v>10.8</v>
      </c>
      <c r="E141" s="550">
        <v>16400.0</v>
      </c>
      <c r="F141" s="551" t="str">
        <f>E141-E141*'Форма заказа|Summary of order'!$D$16</f>
        <v>16,400.00 ₽</v>
      </c>
      <c r="G141" s="552" t="str">
        <f>E141/'Форма заказа|Summary of order'!$E$18</f>
        <v>218.67 €</v>
      </c>
      <c r="H141" s="611"/>
      <c r="I141" s="170"/>
      <c r="J141" s="170"/>
      <c r="K141" s="143"/>
      <c r="L141" s="170"/>
      <c r="M141" s="143"/>
      <c r="N141" s="170"/>
      <c r="O141" s="170"/>
      <c r="P141" s="170"/>
      <c r="Q141" s="170"/>
      <c r="R141" s="170"/>
      <c r="S141" s="170"/>
      <c r="T141" s="171"/>
      <c r="U141" s="112" t="str">
        <f t="shared" si="23"/>
        <v>0</v>
      </c>
      <c r="V141" s="554" t="str">
        <f t="shared" si="24"/>
        <v>0</v>
      </c>
      <c r="W141" s="555" t="str">
        <f t="shared" si="25"/>
        <v>  -   ₽ </v>
      </c>
      <c r="X141" s="556" t="str">
        <f t="shared" si="26"/>
        <v>  - € </v>
      </c>
    </row>
    <row r="142" ht="29.25" customHeight="1">
      <c r="A142" s="158" t="s">
        <v>451</v>
      </c>
      <c r="B142" s="634"/>
      <c r="C142" s="159" t="s">
        <v>395</v>
      </c>
      <c r="D142" s="159">
        <v>24.3</v>
      </c>
      <c r="E142" s="580">
        <v>26600.0</v>
      </c>
      <c r="F142" s="581" t="str">
        <f>E142-E142*'Форма заказа|Summary of order'!$D$16</f>
        <v>26,600.00 ₽</v>
      </c>
      <c r="G142" s="582" t="str">
        <f>E142/'Форма заказа|Summary of order'!$E$18</f>
        <v>354.67 €</v>
      </c>
      <c r="H142" s="616"/>
      <c r="I142" s="617"/>
      <c r="J142" s="617"/>
      <c r="K142" s="159"/>
      <c r="L142" s="617"/>
      <c r="M142" s="159"/>
      <c r="N142" s="617"/>
      <c r="O142" s="617"/>
      <c r="P142" s="617"/>
      <c r="Q142" s="617"/>
      <c r="R142" s="617"/>
      <c r="S142" s="617"/>
      <c r="T142" s="618"/>
      <c r="U142" s="619" t="str">
        <f t="shared" si="23"/>
        <v>0</v>
      </c>
      <c r="V142" s="564" t="str">
        <f t="shared" si="24"/>
        <v>0</v>
      </c>
      <c r="W142" s="565" t="str">
        <f t="shared" si="25"/>
        <v>  -   ₽ </v>
      </c>
      <c r="X142" s="566" t="str">
        <f t="shared" si="26"/>
        <v>  - € </v>
      </c>
    </row>
    <row r="143" ht="21.0" customHeight="1">
      <c r="A143" s="648" t="s">
        <v>452</v>
      </c>
      <c r="B143" s="289"/>
      <c r="C143" s="289"/>
      <c r="D143" s="289"/>
      <c r="E143" s="626"/>
      <c r="F143" s="626"/>
      <c r="G143" s="627"/>
      <c r="H143" s="628"/>
      <c r="I143" s="628"/>
      <c r="J143" s="628"/>
      <c r="K143" s="628"/>
      <c r="L143" s="628"/>
      <c r="M143" s="628"/>
      <c r="N143" s="628"/>
      <c r="O143" s="628"/>
      <c r="P143" s="628"/>
      <c r="Q143" s="628"/>
      <c r="R143" s="628"/>
      <c r="S143" s="628"/>
      <c r="T143" s="628"/>
      <c r="U143" s="628"/>
      <c r="V143" s="289"/>
      <c r="W143" s="289"/>
      <c r="X143" s="629"/>
    </row>
    <row r="144" ht="21.0" customHeight="1">
      <c r="A144" s="666" t="s">
        <v>453</v>
      </c>
      <c r="B144" s="667"/>
      <c r="C144" s="544" t="s">
        <v>391</v>
      </c>
      <c r="D144" s="116">
        <v>3.6</v>
      </c>
      <c r="E144" s="541">
        <v>11300.0</v>
      </c>
      <c r="F144" s="542" t="str">
        <f>E144-E144*'Форма заказа|Summary of order'!$D$16</f>
        <v>11,300.00 ₽</v>
      </c>
      <c r="G144" s="543" t="str">
        <f>E144/'Форма заказа|Summary of order'!$E$18</f>
        <v>150.67 €</v>
      </c>
      <c r="H144" s="544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22"/>
      <c r="U144" s="236" t="str">
        <f t="shared" ref="U144:U163" si="27">D144*V144</f>
        <v>0</v>
      </c>
      <c r="V144" s="545" t="str">
        <f t="shared" ref="V144:V163" si="28">SUM(H144:T144)</f>
        <v>0</v>
      </c>
      <c r="W144" s="546" t="str">
        <f t="shared" ref="W144:W163" si="29">V144*E144</f>
        <v>  -   ₽ </v>
      </c>
      <c r="X144" s="547" t="str">
        <f t="shared" ref="X144:X163" si="30">V144*G144</f>
        <v>  - € </v>
      </c>
    </row>
    <row r="145" ht="21.0" customHeight="1">
      <c r="A145" s="668" t="s">
        <v>454</v>
      </c>
      <c r="B145" s="669"/>
      <c r="C145" s="553" t="s">
        <v>386</v>
      </c>
      <c r="D145" s="143">
        <v>0.8</v>
      </c>
      <c r="E145" s="550">
        <v>2800.0</v>
      </c>
      <c r="F145" s="551" t="str">
        <f>E145-E145*'Форма заказа|Summary of order'!$D$16</f>
        <v>2,800.00 ₽</v>
      </c>
      <c r="G145" s="552" t="str">
        <f>E145/'Форма заказа|Summary of order'!$E$18</f>
        <v>37.33 €</v>
      </c>
      <c r="H145" s="611"/>
      <c r="I145" s="170"/>
      <c r="J145" s="170"/>
      <c r="K145" s="143"/>
      <c r="L145" s="170"/>
      <c r="M145" s="143"/>
      <c r="N145" s="170"/>
      <c r="O145" s="170"/>
      <c r="P145" s="170"/>
      <c r="Q145" s="170"/>
      <c r="R145" s="170"/>
      <c r="S145" s="170"/>
      <c r="T145" s="171"/>
      <c r="U145" s="112" t="str">
        <f t="shared" si="27"/>
        <v>0</v>
      </c>
      <c r="V145" s="554" t="str">
        <f t="shared" si="28"/>
        <v>0</v>
      </c>
      <c r="W145" s="555" t="str">
        <f t="shared" si="29"/>
        <v>  -   ₽ </v>
      </c>
      <c r="X145" s="556" t="str">
        <f t="shared" si="30"/>
        <v>  - € </v>
      </c>
    </row>
    <row r="146" ht="21.0" customHeight="1">
      <c r="A146" s="668" t="s">
        <v>454</v>
      </c>
      <c r="B146" s="669"/>
      <c r="C146" s="553" t="s">
        <v>390</v>
      </c>
      <c r="D146" s="143">
        <v>1.5</v>
      </c>
      <c r="E146" s="550">
        <v>4600.0</v>
      </c>
      <c r="F146" s="551" t="str">
        <f>E146-E146*'Форма заказа|Summary of order'!$D$16</f>
        <v>4,600.00 ₽</v>
      </c>
      <c r="G146" s="552" t="str">
        <f>E146/'Форма заказа|Summary of order'!$E$18</f>
        <v>61.33 €</v>
      </c>
      <c r="H146" s="611"/>
      <c r="I146" s="170"/>
      <c r="J146" s="170"/>
      <c r="K146" s="143"/>
      <c r="L146" s="170"/>
      <c r="M146" s="143"/>
      <c r="N146" s="170"/>
      <c r="O146" s="170"/>
      <c r="P146" s="170"/>
      <c r="Q146" s="170"/>
      <c r="R146" s="170"/>
      <c r="S146" s="170"/>
      <c r="T146" s="171"/>
      <c r="U146" s="112" t="str">
        <f t="shared" si="27"/>
        <v>0</v>
      </c>
      <c r="V146" s="554" t="str">
        <f t="shared" si="28"/>
        <v>0</v>
      </c>
      <c r="W146" s="555" t="str">
        <f t="shared" si="29"/>
        <v>  -   ₽ </v>
      </c>
      <c r="X146" s="556" t="str">
        <f t="shared" si="30"/>
        <v>  - € </v>
      </c>
    </row>
    <row r="147" ht="21.0" customHeight="1">
      <c r="A147" s="668" t="s">
        <v>454</v>
      </c>
      <c r="B147" s="669"/>
      <c r="C147" s="553" t="s">
        <v>391</v>
      </c>
      <c r="D147" s="143">
        <v>3.6</v>
      </c>
      <c r="E147" s="550">
        <v>8600.0</v>
      </c>
      <c r="F147" s="551" t="str">
        <f>E147-E147*'Форма заказа|Summary of order'!$D$16</f>
        <v>8,600.00 ₽</v>
      </c>
      <c r="G147" s="552" t="str">
        <f>E147/'Форма заказа|Summary of order'!$E$18</f>
        <v>114.67 €</v>
      </c>
      <c r="H147" s="611"/>
      <c r="I147" s="170"/>
      <c r="J147" s="170"/>
      <c r="K147" s="143"/>
      <c r="L147" s="170"/>
      <c r="M147" s="143"/>
      <c r="N147" s="170"/>
      <c r="O147" s="170"/>
      <c r="P147" s="170"/>
      <c r="Q147" s="170"/>
      <c r="R147" s="170"/>
      <c r="S147" s="170"/>
      <c r="T147" s="171"/>
      <c r="U147" s="112" t="str">
        <f t="shared" si="27"/>
        <v>0</v>
      </c>
      <c r="V147" s="554" t="str">
        <f t="shared" si="28"/>
        <v>0</v>
      </c>
      <c r="W147" s="555" t="str">
        <f t="shared" si="29"/>
        <v>  -   ₽ </v>
      </c>
      <c r="X147" s="556" t="str">
        <f t="shared" si="30"/>
        <v>  - € </v>
      </c>
    </row>
    <row r="148" ht="21.0" customHeight="1">
      <c r="A148" s="670" t="s">
        <v>454</v>
      </c>
      <c r="B148" s="671"/>
      <c r="C148" s="562" t="s">
        <v>395</v>
      </c>
      <c r="D148" s="159">
        <v>6.2</v>
      </c>
      <c r="E148" s="580">
        <v>12500.0</v>
      </c>
      <c r="F148" s="581" t="str">
        <f>E148-E148*'Форма заказа|Summary of order'!$D$16</f>
        <v>12,500.00 ₽</v>
      </c>
      <c r="G148" s="582" t="str">
        <f>E148/'Форма заказа|Summary of order'!$E$18</f>
        <v>166.67 €</v>
      </c>
      <c r="H148" s="616"/>
      <c r="I148" s="617"/>
      <c r="J148" s="617"/>
      <c r="K148" s="159"/>
      <c r="L148" s="617"/>
      <c r="M148" s="159"/>
      <c r="N148" s="617"/>
      <c r="O148" s="617"/>
      <c r="P148" s="617"/>
      <c r="Q148" s="617"/>
      <c r="R148" s="617"/>
      <c r="S148" s="617"/>
      <c r="T148" s="618"/>
      <c r="U148" s="619" t="str">
        <f t="shared" si="27"/>
        <v>0</v>
      </c>
      <c r="V148" s="564" t="str">
        <f t="shared" si="28"/>
        <v>0</v>
      </c>
      <c r="W148" s="565" t="str">
        <f t="shared" si="29"/>
        <v>  -   ₽ </v>
      </c>
      <c r="X148" s="566" t="str">
        <f t="shared" si="30"/>
        <v>  - € </v>
      </c>
    </row>
    <row r="149" ht="21.0" customHeight="1">
      <c r="A149" s="672" t="s">
        <v>455</v>
      </c>
      <c r="B149" s="610"/>
      <c r="C149" s="611" t="s">
        <v>391</v>
      </c>
      <c r="D149" s="170">
        <v>3.8</v>
      </c>
      <c r="E149" s="605">
        <v>11800.0</v>
      </c>
      <c r="F149" s="606" t="str">
        <f>E149-E149*'Форма заказа|Summary of order'!$D$16</f>
        <v>11,800.00 ₽</v>
      </c>
      <c r="G149" s="607" t="str">
        <f>E149/'Форма заказа|Summary of order'!$E$18</f>
        <v>157.33 €</v>
      </c>
      <c r="H149" s="611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1"/>
      <c r="U149" s="236" t="str">
        <f t="shared" si="27"/>
        <v>0</v>
      </c>
      <c r="V149" s="545" t="str">
        <f t="shared" si="28"/>
        <v>0</v>
      </c>
      <c r="W149" s="546" t="str">
        <f t="shared" si="29"/>
        <v>  -   ₽ </v>
      </c>
      <c r="X149" s="547" t="str">
        <f t="shared" si="30"/>
        <v>  - € </v>
      </c>
    </row>
    <row r="150" ht="21.0" customHeight="1">
      <c r="A150" s="668" t="s">
        <v>456</v>
      </c>
      <c r="B150" s="662"/>
      <c r="C150" s="553" t="s">
        <v>386</v>
      </c>
      <c r="D150" s="143">
        <v>0.9</v>
      </c>
      <c r="E150" s="550">
        <v>3100.0</v>
      </c>
      <c r="F150" s="551" t="str">
        <f>E150-E150*'Форма заказа|Summary of order'!$D$16</f>
        <v>3,100.00 ₽</v>
      </c>
      <c r="G150" s="552" t="str">
        <f>E150/'Форма заказа|Summary of order'!$E$18</f>
        <v>41.33 €</v>
      </c>
      <c r="H150" s="611"/>
      <c r="I150" s="170"/>
      <c r="J150" s="170"/>
      <c r="K150" s="143"/>
      <c r="L150" s="170"/>
      <c r="M150" s="143"/>
      <c r="N150" s="170"/>
      <c r="O150" s="170"/>
      <c r="P150" s="170"/>
      <c r="Q150" s="170"/>
      <c r="R150" s="170"/>
      <c r="S150" s="170"/>
      <c r="T150" s="171"/>
      <c r="U150" s="112" t="str">
        <f t="shared" si="27"/>
        <v>0</v>
      </c>
      <c r="V150" s="554" t="str">
        <f t="shared" si="28"/>
        <v>0</v>
      </c>
      <c r="W150" s="555" t="str">
        <f t="shared" si="29"/>
        <v>  -   ₽ </v>
      </c>
      <c r="X150" s="556" t="str">
        <f t="shared" si="30"/>
        <v>  - € </v>
      </c>
    </row>
    <row r="151" ht="21.0" customHeight="1">
      <c r="A151" s="668" t="s">
        <v>456</v>
      </c>
      <c r="B151" s="662"/>
      <c r="C151" s="553" t="s">
        <v>390</v>
      </c>
      <c r="D151" s="143">
        <v>1.7</v>
      </c>
      <c r="E151" s="550">
        <v>4800.0</v>
      </c>
      <c r="F151" s="551" t="str">
        <f>E151-E151*'Форма заказа|Summary of order'!$D$16</f>
        <v>4,800.00 ₽</v>
      </c>
      <c r="G151" s="552" t="str">
        <f>E151/'Форма заказа|Summary of order'!$E$18</f>
        <v>64.00 €</v>
      </c>
      <c r="H151" s="611"/>
      <c r="I151" s="170"/>
      <c r="J151" s="170"/>
      <c r="K151" s="143"/>
      <c r="L151" s="170"/>
      <c r="M151" s="143"/>
      <c r="N151" s="170"/>
      <c r="O151" s="170"/>
      <c r="P151" s="170"/>
      <c r="Q151" s="170"/>
      <c r="R151" s="170"/>
      <c r="S151" s="170"/>
      <c r="T151" s="171"/>
      <c r="U151" s="112" t="str">
        <f t="shared" si="27"/>
        <v>0</v>
      </c>
      <c r="V151" s="554" t="str">
        <f t="shared" si="28"/>
        <v>0</v>
      </c>
      <c r="W151" s="555" t="str">
        <f t="shared" si="29"/>
        <v>  -   ₽ </v>
      </c>
      <c r="X151" s="556" t="str">
        <f t="shared" si="30"/>
        <v>  - € </v>
      </c>
    </row>
    <row r="152" ht="21.0" customHeight="1">
      <c r="A152" s="668" t="s">
        <v>456</v>
      </c>
      <c r="B152" s="662"/>
      <c r="C152" s="553" t="s">
        <v>391</v>
      </c>
      <c r="D152" s="143">
        <v>3.8</v>
      </c>
      <c r="E152" s="550">
        <v>9000.0</v>
      </c>
      <c r="F152" s="551" t="str">
        <f>E152-E152*'Форма заказа|Summary of order'!$D$16</f>
        <v>9,000.00 ₽</v>
      </c>
      <c r="G152" s="552" t="str">
        <f>E152/'Форма заказа|Summary of order'!$E$18</f>
        <v>120.00 €</v>
      </c>
      <c r="H152" s="611"/>
      <c r="I152" s="170"/>
      <c r="J152" s="170"/>
      <c r="K152" s="143"/>
      <c r="L152" s="170"/>
      <c r="M152" s="143"/>
      <c r="N152" s="170"/>
      <c r="O152" s="170"/>
      <c r="P152" s="170"/>
      <c r="Q152" s="170"/>
      <c r="R152" s="170"/>
      <c r="S152" s="170"/>
      <c r="T152" s="171"/>
      <c r="U152" s="112" t="str">
        <f t="shared" si="27"/>
        <v>0</v>
      </c>
      <c r="V152" s="554" t="str">
        <f t="shared" si="28"/>
        <v>0</v>
      </c>
      <c r="W152" s="555" t="str">
        <f t="shared" si="29"/>
        <v>  -   ₽ </v>
      </c>
      <c r="X152" s="556" t="str">
        <f t="shared" si="30"/>
        <v>  - € </v>
      </c>
    </row>
    <row r="153" ht="21.0" customHeight="1">
      <c r="A153" s="673" t="s">
        <v>456</v>
      </c>
      <c r="B153" s="662"/>
      <c r="C153" s="674" t="s">
        <v>395</v>
      </c>
      <c r="D153" s="644">
        <v>6.8</v>
      </c>
      <c r="E153" s="559">
        <v>13300.0</v>
      </c>
      <c r="F153" s="560" t="str">
        <f>E153-E153*'Форма заказа|Summary of order'!$D$16</f>
        <v>13,300.00 ₽</v>
      </c>
      <c r="G153" s="561" t="str">
        <f>E153/'Форма заказа|Summary of order'!$E$18</f>
        <v>177.33 €</v>
      </c>
      <c r="H153" s="642"/>
      <c r="I153" s="643"/>
      <c r="J153" s="643"/>
      <c r="K153" s="644"/>
      <c r="L153" s="643"/>
      <c r="M153" s="644"/>
      <c r="N153" s="643"/>
      <c r="O153" s="643"/>
      <c r="P153" s="643"/>
      <c r="Q153" s="643"/>
      <c r="R153" s="643"/>
      <c r="S153" s="643"/>
      <c r="T153" s="645"/>
      <c r="U153" s="619" t="str">
        <f t="shared" si="27"/>
        <v>0</v>
      </c>
      <c r="V153" s="564" t="str">
        <f t="shared" si="28"/>
        <v>0</v>
      </c>
      <c r="W153" s="565" t="str">
        <f t="shared" si="29"/>
        <v>  -   ₽ </v>
      </c>
      <c r="X153" s="566" t="str">
        <f t="shared" si="30"/>
        <v>  - € </v>
      </c>
    </row>
    <row r="154" ht="21.0" customHeight="1">
      <c r="A154" s="666" t="s">
        <v>457</v>
      </c>
      <c r="B154" s="667"/>
      <c r="C154" s="544" t="s">
        <v>391</v>
      </c>
      <c r="D154" s="675">
        <v>4.0</v>
      </c>
      <c r="E154" s="541">
        <v>12100.0</v>
      </c>
      <c r="F154" s="542" t="str">
        <f>E154-E154*'Форма заказа|Summary of order'!$D$16</f>
        <v>12,100.00 ₽</v>
      </c>
      <c r="G154" s="543" t="str">
        <f>E154/'Форма заказа|Summary of order'!$E$18</f>
        <v>161.33 €</v>
      </c>
      <c r="H154" s="544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22"/>
      <c r="U154" s="236" t="str">
        <f t="shared" si="27"/>
        <v>0</v>
      </c>
      <c r="V154" s="545" t="str">
        <f t="shared" si="28"/>
        <v>0</v>
      </c>
      <c r="W154" s="546" t="str">
        <f t="shared" si="29"/>
        <v>  -   ₽ </v>
      </c>
      <c r="X154" s="547" t="str">
        <f t="shared" si="30"/>
        <v>  - € </v>
      </c>
    </row>
    <row r="155" ht="21.0" customHeight="1">
      <c r="A155" s="668" t="s">
        <v>458</v>
      </c>
      <c r="B155" s="676"/>
      <c r="C155" s="553" t="s">
        <v>386</v>
      </c>
      <c r="D155" s="143">
        <v>1.1</v>
      </c>
      <c r="E155" s="550">
        <v>3400.0</v>
      </c>
      <c r="F155" s="551" t="str">
        <f>E155-E155*'Форма заказа|Summary of order'!$D$16</f>
        <v>3,400.00 ₽</v>
      </c>
      <c r="G155" s="552" t="str">
        <f>E155/'Форма заказа|Summary of order'!$E$18</f>
        <v>45.33 €</v>
      </c>
      <c r="H155" s="611"/>
      <c r="I155" s="170"/>
      <c r="J155" s="170"/>
      <c r="K155" s="143"/>
      <c r="L155" s="170"/>
      <c r="M155" s="143"/>
      <c r="N155" s="170"/>
      <c r="O155" s="170"/>
      <c r="P155" s="170"/>
      <c r="Q155" s="170"/>
      <c r="R155" s="170"/>
      <c r="S155" s="170"/>
      <c r="T155" s="171"/>
      <c r="U155" s="112" t="str">
        <f t="shared" si="27"/>
        <v>0</v>
      </c>
      <c r="V155" s="554" t="str">
        <f t="shared" si="28"/>
        <v>0</v>
      </c>
      <c r="W155" s="555" t="str">
        <f t="shared" si="29"/>
        <v>  -   ₽ </v>
      </c>
      <c r="X155" s="556" t="str">
        <f t="shared" si="30"/>
        <v>  - € </v>
      </c>
    </row>
    <row r="156" ht="21.0" customHeight="1">
      <c r="A156" s="668" t="s">
        <v>458</v>
      </c>
      <c r="B156" s="676"/>
      <c r="C156" s="553" t="s">
        <v>390</v>
      </c>
      <c r="D156" s="143">
        <v>1.8</v>
      </c>
      <c r="E156" s="550">
        <v>5000.0</v>
      </c>
      <c r="F156" s="551" t="str">
        <f>E156-E156*'Форма заказа|Summary of order'!$D$16</f>
        <v>5,000.00 ₽</v>
      </c>
      <c r="G156" s="552" t="str">
        <f>E156/'Форма заказа|Summary of order'!$E$18</f>
        <v>66.67 €</v>
      </c>
      <c r="H156" s="611"/>
      <c r="I156" s="170"/>
      <c r="J156" s="170"/>
      <c r="K156" s="143"/>
      <c r="L156" s="170"/>
      <c r="M156" s="143"/>
      <c r="N156" s="170"/>
      <c r="O156" s="170"/>
      <c r="P156" s="170"/>
      <c r="Q156" s="170"/>
      <c r="R156" s="170"/>
      <c r="S156" s="170"/>
      <c r="T156" s="171"/>
      <c r="U156" s="112" t="str">
        <f t="shared" si="27"/>
        <v>0</v>
      </c>
      <c r="V156" s="554" t="str">
        <f t="shared" si="28"/>
        <v>0</v>
      </c>
      <c r="W156" s="555" t="str">
        <f t="shared" si="29"/>
        <v>  -   ₽ </v>
      </c>
      <c r="X156" s="556" t="str">
        <f t="shared" si="30"/>
        <v>  - € </v>
      </c>
    </row>
    <row r="157" ht="21.0" customHeight="1">
      <c r="A157" s="668" t="s">
        <v>458</v>
      </c>
      <c r="B157" s="676"/>
      <c r="C157" s="553" t="s">
        <v>391</v>
      </c>
      <c r="D157" s="677">
        <v>4.0</v>
      </c>
      <c r="E157" s="550">
        <v>9300.0</v>
      </c>
      <c r="F157" s="551" t="str">
        <f>E157-E157*'Форма заказа|Summary of order'!$D$16</f>
        <v>9,300.00 ₽</v>
      </c>
      <c r="G157" s="552" t="str">
        <f>E157/'Форма заказа|Summary of order'!$E$18</f>
        <v>124.00 €</v>
      </c>
      <c r="H157" s="611"/>
      <c r="I157" s="170"/>
      <c r="J157" s="170"/>
      <c r="K157" s="143"/>
      <c r="L157" s="170"/>
      <c r="M157" s="143"/>
      <c r="N157" s="170"/>
      <c r="O157" s="170"/>
      <c r="P157" s="170"/>
      <c r="Q157" s="170"/>
      <c r="R157" s="170"/>
      <c r="S157" s="170"/>
      <c r="T157" s="171"/>
      <c r="U157" s="112" t="str">
        <f t="shared" si="27"/>
        <v>0</v>
      </c>
      <c r="V157" s="554" t="str">
        <f t="shared" si="28"/>
        <v>0</v>
      </c>
      <c r="W157" s="555" t="str">
        <f t="shared" si="29"/>
        <v>  -   ₽ </v>
      </c>
      <c r="X157" s="556" t="str">
        <f t="shared" si="30"/>
        <v>  - € </v>
      </c>
    </row>
    <row r="158" ht="21.0" customHeight="1">
      <c r="A158" s="670" t="s">
        <v>458</v>
      </c>
      <c r="B158" s="671"/>
      <c r="C158" s="562" t="s">
        <v>395</v>
      </c>
      <c r="D158" s="159">
        <v>7.2</v>
      </c>
      <c r="E158" s="580">
        <v>13900.0</v>
      </c>
      <c r="F158" s="581" t="str">
        <f>E158-E158*'Форма заказа|Summary of order'!$D$16</f>
        <v>13,900.00 ₽</v>
      </c>
      <c r="G158" s="582" t="str">
        <f>E158/'Форма заказа|Summary of order'!$E$18</f>
        <v>185.33 €</v>
      </c>
      <c r="H158" s="616"/>
      <c r="I158" s="617"/>
      <c r="J158" s="617"/>
      <c r="K158" s="159"/>
      <c r="L158" s="617"/>
      <c r="M158" s="159"/>
      <c r="N158" s="617"/>
      <c r="O158" s="617"/>
      <c r="P158" s="617"/>
      <c r="Q158" s="617"/>
      <c r="R158" s="617"/>
      <c r="S158" s="617"/>
      <c r="T158" s="618"/>
      <c r="U158" s="619" t="str">
        <f t="shared" si="27"/>
        <v>0</v>
      </c>
      <c r="V158" s="564" t="str">
        <f t="shared" si="28"/>
        <v>0</v>
      </c>
      <c r="W158" s="565" t="str">
        <f t="shared" si="29"/>
        <v>  -   ₽ </v>
      </c>
      <c r="X158" s="566" t="str">
        <f t="shared" si="30"/>
        <v>  - € </v>
      </c>
    </row>
    <row r="159" ht="21.0" customHeight="1">
      <c r="A159" s="666" t="s">
        <v>459</v>
      </c>
      <c r="B159" s="667"/>
      <c r="C159" s="544" t="s">
        <v>391</v>
      </c>
      <c r="D159" s="540">
        <v>4.7</v>
      </c>
      <c r="E159" s="541">
        <v>13800.0</v>
      </c>
      <c r="F159" s="542" t="str">
        <f>E159-E159*'Форма заказа|Summary of order'!$D$16</f>
        <v>13,800.00 ₽</v>
      </c>
      <c r="G159" s="543" t="str">
        <f>E159/'Форма заказа|Summary of order'!$E$18</f>
        <v>184.00 €</v>
      </c>
      <c r="H159" s="544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22"/>
      <c r="U159" s="236" t="str">
        <f t="shared" si="27"/>
        <v>0</v>
      </c>
      <c r="V159" s="545" t="str">
        <f t="shared" si="28"/>
        <v>0</v>
      </c>
      <c r="W159" s="546" t="str">
        <f t="shared" si="29"/>
        <v>  -   ₽ </v>
      </c>
      <c r="X159" s="547" t="str">
        <f t="shared" si="30"/>
        <v>  - € </v>
      </c>
    </row>
    <row r="160" ht="21.0" customHeight="1">
      <c r="A160" s="668" t="s">
        <v>460</v>
      </c>
      <c r="B160" s="676"/>
      <c r="C160" s="553" t="s">
        <v>386</v>
      </c>
      <c r="D160" s="143">
        <v>1.2</v>
      </c>
      <c r="E160" s="550">
        <v>3700.0</v>
      </c>
      <c r="F160" s="551" t="str">
        <f>E160-E160*'Форма заказа|Summary of order'!$D$16</f>
        <v>3,700.00 ₽</v>
      </c>
      <c r="G160" s="552" t="str">
        <f>E160/'Форма заказа|Summary of order'!$E$18</f>
        <v>49.33 €</v>
      </c>
      <c r="H160" s="611"/>
      <c r="I160" s="170"/>
      <c r="J160" s="170"/>
      <c r="K160" s="143"/>
      <c r="L160" s="170"/>
      <c r="M160" s="143"/>
      <c r="N160" s="170"/>
      <c r="O160" s="170"/>
      <c r="P160" s="170"/>
      <c r="Q160" s="170"/>
      <c r="R160" s="170"/>
      <c r="S160" s="170"/>
      <c r="T160" s="171"/>
      <c r="U160" s="112" t="str">
        <f t="shared" si="27"/>
        <v>0</v>
      </c>
      <c r="V160" s="554" t="str">
        <f t="shared" si="28"/>
        <v>0</v>
      </c>
      <c r="W160" s="555" t="str">
        <f t="shared" si="29"/>
        <v>  -   ₽ </v>
      </c>
      <c r="X160" s="556" t="str">
        <f t="shared" si="30"/>
        <v>  - € </v>
      </c>
    </row>
    <row r="161" ht="21.0" customHeight="1">
      <c r="A161" s="668" t="s">
        <v>460</v>
      </c>
      <c r="B161" s="676"/>
      <c r="C161" s="553" t="s">
        <v>390</v>
      </c>
      <c r="D161" s="143">
        <v>2.1</v>
      </c>
      <c r="E161" s="550">
        <v>5900.0</v>
      </c>
      <c r="F161" s="551" t="str">
        <f>E161-E161*'Форма заказа|Summary of order'!$D$16</f>
        <v>5,900.00 ₽</v>
      </c>
      <c r="G161" s="552" t="str">
        <f>E161/'Форма заказа|Summary of order'!$E$18</f>
        <v>78.67 €</v>
      </c>
      <c r="H161" s="611"/>
      <c r="I161" s="170"/>
      <c r="J161" s="170"/>
      <c r="K161" s="143"/>
      <c r="L161" s="170"/>
      <c r="M161" s="143"/>
      <c r="N161" s="170"/>
      <c r="O161" s="170"/>
      <c r="P161" s="170"/>
      <c r="Q161" s="170"/>
      <c r="R161" s="170"/>
      <c r="S161" s="170"/>
      <c r="T161" s="171"/>
      <c r="U161" s="112" t="str">
        <f t="shared" si="27"/>
        <v>0</v>
      </c>
      <c r="V161" s="554" t="str">
        <f t="shared" si="28"/>
        <v>0</v>
      </c>
      <c r="W161" s="555" t="str">
        <f t="shared" si="29"/>
        <v>  -   ₽ </v>
      </c>
      <c r="X161" s="556" t="str">
        <f t="shared" si="30"/>
        <v>  - € </v>
      </c>
    </row>
    <row r="162" ht="21.0" customHeight="1">
      <c r="A162" s="668" t="s">
        <v>460</v>
      </c>
      <c r="B162" s="676"/>
      <c r="C162" s="553" t="s">
        <v>391</v>
      </c>
      <c r="D162" s="143">
        <v>4.7</v>
      </c>
      <c r="E162" s="550">
        <v>10700.0</v>
      </c>
      <c r="F162" s="551" t="str">
        <f>E162-E162*'Форма заказа|Summary of order'!$D$16</f>
        <v>10,700.00 ₽</v>
      </c>
      <c r="G162" s="552" t="str">
        <f>E162/'Форма заказа|Summary of order'!$E$18</f>
        <v>142.67 €</v>
      </c>
      <c r="H162" s="611"/>
      <c r="I162" s="170"/>
      <c r="J162" s="170"/>
      <c r="K162" s="143"/>
      <c r="L162" s="170"/>
      <c r="M162" s="143"/>
      <c r="N162" s="170"/>
      <c r="O162" s="170"/>
      <c r="P162" s="170"/>
      <c r="Q162" s="170"/>
      <c r="R162" s="170"/>
      <c r="S162" s="170"/>
      <c r="T162" s="171"/>
      <c r="U162" s="112" t="str">
        <f t="shared" si="27"/>
        <v>0</v>
      </c>
      <c r="V162" s="554" t="str">
        <f t="shared" si="28"/>
        <v>0</v>
      </c>
      <c r="W162" s="555" t="str">
        <f t="shared" si="29"/>
        <v>  -   ₽ </v>
      </c>
      <c r="X162" s="556" t="str">
        <f t="shared" si="30"/>
        <v>  - € </v>
      </c>
    </row>
    <row r="163" ht="21.0" customHeight="1">
      <c r="A163" s="670" t="s">
        <v>460</v>
      </c>
      <c r="B163" s="671"/>
      <c r="C163" s="562" t="s">
        <v>395</v>
      </c>
      <c r="D163" s="159">
        <v>8.4</v>
      </c>
      <c r="E163" s="580">
        <v>15800.0</v>
      </c>
      <c r="F163" s="581" t="str">
        <f>E163-E163*'Форма заказа|Summary of order'!$D$16</f>
        <v>15,800.00 ₽</v>
      </c>
      <c r="G163" s="582" t="str">
        <f>E163/'Форма заказа|Summary of order'!$E$18</f>
        <v>210.67 €</v>
      </c>
      <c r="H163" s="616"/>
      <c r="I163" s="617"/>
      <c r="J163" s="617"/>
      <c r="K163" s="159"/>
      <c r="L163" s="617"/>
      <c r="M163" s="159"/>
      <c r="N163" s="617"/>
      <c r="O163" s="617"/>
      <c r="P163" s="617"/>
      <c r="Q163" s="617"/>
      <c r="R163" s="617"/>
      <c r="S163" s="617"/>
      <c r="T163" s="618"/>
      <c r="U163" s="619" t="str">
        <f t="shared" si="27"/>
        <v>0</v>
      </c>
      <c r="V163" s="564" t="str">
        <f t="shared" si="28"/>
        <v>0</v>
      </c>
      <c r="W163" s="565" t="str">
        <f t="shared" si="29"/>
        <v>  -   ₽ </v>
      </c>
      <c r="X163" s="566" t="str">
        <f t="shared" si="30"/>
        <v>  - € </v>
      </c>
    </row>
    <row r="164" ht="21.0" customHeight="1">
      <c r="A164" s="648" t="s">
        <v>461</v>
      </c>
      <c r="B164" s="289"/>
      <c r="C164" s="289"/>
      <c r="D164" s="289"/>
      <c r="E164" s="626"/>
      <c r="F164" s="626"/>
      <c r="G164" s="627"/>
      <c r="H164" s="628"/>
      <c r="I164" s="628"/>
      <c r="J164" s="628"/>
      <c r="K164" s="628"/>
      <c r="L164" s="628"/>
      <c r="M164" s="628"/>
      <c r="N164" s="628"/>
      <c r="O164" s="628"/>
      <c r="P164" s="628"/>
      <c r="Q164" s="628"/>
      <c r="R164" s="628"/>
      <c r="S164" s="628"/>
      <c r="T164" s="628"/>
      <c r="U164" s="628"/>
      <c r="V164" s="628"/>
      <c r="W164" s="628"/>
      <c r="X164" s="629"/>
    </row>
    <row r="165" ht="69.75" customHeight="1">
      <c r="A165" s="115" t="s">
        <v>462</v>
      </c>
      <c r="B165" s="678"/>
      <c r="C165" s="540" t="s">
        <v>386</v>
      </c>
      <c r="D165" s="540">
        <v>3.0</v>
      </c>
      <c r="E165" s="541">
        <v>5900.0</v>
      </c>
      <c r="F165" s="542" t="str">
        <f>E165-E165*'Форма заказа|Summary of order'!$D$16</f>
        <v>5,900.00 ₽</v>
      </c>
      <c r="G165" s="543" t="str">
        <f>E165/'Форма заказа|Summary of order'!$E$18</f>
        <v>78.67 €</v>
      </c>
      <c r="H165" s="544"/>
      <c r="I165" s="116"/>
      <c r="J165" s="116"/>
      <c r="K165" s="143"/>
      <c r="L165" s="116"/>
      <c r="M165" s="143"/>
      <c r="N165" s="116"/>
      <c r="O165" s="116"/>
      <c r="P165" s="116"/>
      <c r="Q165" s="116"/>
      <c r="R165" s="116"/>
      <c r="S165" s="116"/>
      <c r="T165" s="122"/>
      <c r="U165" s="236" t="str">
        <f t="shared" ref="U165:U166" si="31">D165*V165</f>
        <v>0</v>
      </c>
      <c r="V165" s="545" t="str">
        <f t="shared" ref="V165:V166" si="32">SUM(H165:T165)</f>
        <v>0</v>
      </c>
      <c r="W165" s="546" t="str">
        <f t="shared" ref="W165:W166" si="33">V165*E165</f>
        <v>  -   ₽ </v>
      </c>
      <c r="X165" s="547" t="str">
        <f t="shared" ref="X165:X166" si="34">V165*G165</f>
        <v>  - € </v>
      </c>
    </row>
    <row r="166" ht="69.75" customHeight="1">
      <c r="A166" s="311" t="s">
        <v>463</v>
      </c>
      <c r="B166" s="603"/>
      <c r="C166" s="558" t="s">
        <v>386</v>
      </c>
      <c r="D166" s="558">
        <v>3.0</v>
      </c>
      <c r="E166" s="559">
        <v>7500.0</v>
      </c>
      <c r="F166" s="560" t="str">
        <f>E166-E166*'Форма заказа|Summary of order'!$D$16</f>
        <v>7,500.00 ₽</v>
      </c>
      <c r="G166" s="561" t="str">
        <f>E166/'Форма заказа|Summary of order'!$E$18</f>
        <v>100.00 €</v>
      </c>
      <c r="H166" s="642"/>
      <c r="I166" s="643"/>
      <c r="J166" s="643"/>
      <c r="K166" s="644"/>
      <c r="L166" s="643"/>
      <c r="M166" s="644"/>
      <c r="N166" s="643"/>
      <c r="O166" s="643"/>
      <c r="P166" s="643"/>
      <c r="Q166" s="643"/>
      <c r="R166" s="643"/>
      <c r="S166" s="643"/>
      <c r="T166" s="645"/>
      <c r="U166" s="619" t="str">
        <f t="shared" si="31"/>
        <v>0</v>
      </c>
      <c r="V166" s="564" t="str">
        <f t="shared" si="32"/>
        <v>0</v>
      </c>
      <c r="W166" s="565" t="str">
        <f t="shared" si="33"/>
        <v>  -   ₽ </v>
      </c>
      <c r="X166" s="566" t="str">
        <f t="shared" si="34"/>
        <v>  - € </v>
      </c>
    </row>
    <row r="167" ht="69.75" customHeight="1">
      <c r="A167" s="115" t="s">
        <v>464</v>
      </c>
      <c r="B167" s="678"/>
      <c r="C167" s="540" t="s">
        <v>395</v>
      </c>
      <c r="D167" s="540">
        <v>24.0</v>
      </c>
      <c r="E167" s="541">
        <v>44000.0</v>
      </c>
      <c r="F167" s="542" t="str">
        <f>E167-E167*'Форма заказа|Summary of order'!$D$16</f>
        <v>44,000.00 ₽</v>
      </c>
      <c r="G167" s="543" t="str">
        <f>E167/'Форма заказа|Summary of order'!$E$18</f>
        <v>586.67 €</v>
      </c>
      <c r="H167" s="544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22"/>
      <c r="U167" s="112" t="str">
        <f t="shared" ref="U167:U168" si="35">SUM(H167:T167)*V167</f>
        <v>0</v>
      </c>
      <c r="V167" s="612" t="str">
        <f t="shared" ref="V167:V168" si="36">SUM(H167:T167)*8</f>
        <v>0</v>
      </c>
      <c r="W167" s="608" t="str">
        <f t="shared" ref="W167:W168" si="37">SUM(H167:T167)*E167</f>
        <v>  -   ₽ </v>
      </c>
      <c r="X167" s="679" t="str">
        <f t="shared" ref="X167:X168" si="38">SUM(H167:T167)*G167</f>
        <v>0.00 €</v>
      </c>
    </row>
    <row r="168" ht="69.75" customHeight="1">
      <c r="A168" s="151" t="s">
        <v>465</v>
      </c>
      <c r="B168" s="597"/>
      <c r="C168" s="579" t="s">
        <v>395</v>
      </c>
      <c r="D168" s="579">
        <v>24.0</v>
      </c>
      <c r="E168" s="580">
        <v>56000.0</v>
      </c>
      <c r="F168" s="581" t="str">
        <f>E168-E168*'Форма заказа|Summary of order'!$D$16</f>
        <v>56,000.00 ₽</v>
      </c>
      <c r="G168" s="582" t="str">
        <f>E168/'Форма заказа|Summary of order'!$E$18</f>
        <v>746.67 €</v>
      </c>
      <c r="H168" s="616"/>
      <c r="I168" s="617"/>
      <c r="J168" s="617"/>
      <c r="K168" s="159"/>
      <c r="L168" s="617"/>
      <c r="M168" s="159"/>
      <c r="N168" s="617"/>
      <c r="O168" s="617"/>
      <c r="P168" s="617"/>
      <c r="Q168" s="617"/>
      <c r="R168" s="617"/>
      <c r="S168" s="617"/>
      <c r="T168" s="618"/>
      <c r="U168" s="112" t="str">
        <f t="shared" si="35"/>
        <v>0</v>
      </c>
      <c r="V168" s="623" t="str">
        <f t="shared" si="36"/>
        <v>0</v>
      </c>
      <c r="W168" s="624" t="str">
        <f t="shared" si="37"/>
        <v>  -   ₽ </v>
      </c>
      <c r="X168" s="679" t="str">
        <f t="shared" si="38"/>
        <v>0.00 €</v>
      </c>
    </row>
    <row r="169" ht="21.0" customHeight="1">
      <c r="A169" s="680" t="s">
        <v>466</v>
      </c>
      <c r="B169" s="681"/>
      <c r="C169" s="681"/>
      <c r="D169" s="681"/>
      <c r="E169" s="682"/>
      <c r="F169" s="682"/>
      <c r="G169" s="683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5"/>
      <c r="V169" s="686"/>
      <c r="W169" s="686"/>
      <c r="X169" s="687"/>
    </row>
    <row r="170" ht="63.75" customHeight="1">
      <c r="A170" s="169" t="s">
        <v>467</v>
      </c>
      <c r="B170" s="329"/>
      <c r="C170" s="170" t="s">
        <v>386</v>
      </c>
      <c r="D170" s="170">
        <v>1.8</v>
      </c>
      <c r="E170" s="605">
        <v>4600.0</v>
      </c>
      <c r="F170" s="606" t="str">
        <f>E170-E170*'Форма заказа|Summary of order'!$D$16</f>
        <v>4,600.00 ₽</v>
      </c>
      <c r="G170" s="607" t="str">
        <f>E170/'Форма заказа|Summary of order'!$E$18</f>
        <v>61.33 €</v>
      </c>
      <c r="H170" s="611"/>
      <c r="I170" s="170"/>
      <c r="J170" s="170"/>
      <c r="K170" s="143"/>
      <c r="L170" s="170"/>
      <c r="M170" s="143"/>
      <c r="N170" s="170"/>
      <c r="O170" s="170"/>
      <c r="P170" s="170"/>
      <c r="Q170" s="170"/>
      <c r="R170" s="170"/>
      <c r="S170" s="170"/>
      <c r="T170" s="171"/>
      <c r="U170" s="112" t="str">
        <f t="shared" ref="U170:U177" si="39">D170*V170</f>
        <v>0</v>
      </c>
      <c r="V170" s="612" t="str">
        <f t="shared" ref="V170:V177" si="40">SUM(H170:T170)</f>
        <v>0</v>
      </c>
      <c r="W170" s="608" t="str">
        <f t="shared" ref="W170:W177" si="41">V170*E170</f>
        <v>  -   ₽ </v>
      </c>
      <c r="X170" s="609" t="str">
        <f t="shared" ref="X170:X177" si="42">V170*G170</f>
        <v>  - € </v>
      </c>
    </row>
    <row r="171" ht="63.75" customHeight="1">
      <c r="A171" s="136" t="s">
        <v>468</v>
      </c>
      <c r="B171" s="646"/>
      <c r="C171" s="143" t="s">
        <v>390</v>
      </c>
      <c r="D171" s="143">
        <v>3.1</v>
      </c>
      <c r="E171" s="550">
        <v>6300.0</v>
      </c>
      <c r="F171" s="551" t="str">
        <f>E171-E171*'Форма заказа|Summary of order'!$D$16</f>
        <v>6,300.00 ₽</v>
      </c>
      <c r="G171" s="552" t="str">
        <f>E171/'Форма заказа|Summary of order'!$E$18</f>
        <v>84.00 €</v>
      </c>
      <c r="H171" s="611"/>
      <c r="I171" s="170"/>
      <c r="J171" s="170"/>
      <c r="K171" s="143"/>
      <c r="L171" s="170"/>
      <c r="M171" s="143"/>
      <c r="N171" s="170"/>
      <c r="O171" s="170"/>
      <c r="P171" s="170"/>
      <c r="Q171" s="170"/>
      <c r="R171" s="170"/>
      <c r="S171" s="170"/>
      <c r="T171" s="171"/>
      <c r="U171" s="112" t="str">
        <f t="shared" si="39"/>
        <v>0</v>
      </c>
      <c r="V171" s="554" t="str">
        <f t="shared" si="40"/>
        <v>0</v>
      </c>
      <c r="W171" s="555" t="str">
        <f t="shared" si="41"/>
        <v>  -   ₽ </v>
      </c>
      <c r="X171" s="556" t="str">
        <f t="shared" si="42"/>
        <v>  - € </v>
      </c>
    </row>
    <row r="172" ht="127.5" customHeight="1">
      <c r="A172" s="136" t="s">
        <v>469</v>
      </c>
      <c r="B172" s="329"/>
      <c r="C172" s="143" t="s">
        <v>386</v>
      </c>
      <c r="D172" s="143">
        <v>3.1</v>
      </c>
      <c r="E172" s="550">
        <v>6800.0</v>
      </c>
      <c r="F172" s="551" t="str">
        <f>E172-E172*'Форма заказа|Summary of order'!$D$16</f>
        <v>6,800.00 ₽</v>
      </c>
      <c r="G172" s="552" t="str">
        <f>E172/'Форма заказа|Summary of order'!$E$18</f>
        <v>90.67 €</v>
      </c>
      <c r="H172" s="611"/>
      <c r="I172" s="170"/>
      <c r="J172" s="170"/>
      <c r="K172" s="143"/>
      <c r="L172" s="170"/>
      <c r="M172" s="143"/>
      <c r="N172" s="170"/>
      <c r="O172" s="170"/>
      <c r="P172" s="170"/>
      <c r="Q172" s="170"/>
      <c r="R172" s="170"/>
      <c r="S172" s="170"/>
      <c r="T172" s="171"/>
      <c r="U172" s="112" t="str">
        <f t="shared" si="39"/>
        <v>0</v>
      </c>
      <c r="V172" s="554" t="str">
        <f t="shared" si="40"/>
        <v>0</v>
      </c>
      <c r="W172" s="555" t="str">
        <f t="shared" si="41"/>
        <v>  -   ₽ </v>
      </c>
      <c r="X172" s="556" t="str">
        <f t="shared" si="42"/>
        <v>  - € </v>
      </c>
    </row>
    <row r="173" ht="72.0" customHeight="1">
      <c r="A173" s="136" t="s">
        <v>470</v>
      </c>
      <c r="B173" s="329"/>
      <c r="C173" s="143" t="s">
        <v>386</v>
      </c>
      <c r="D173" s="143">
        <v>2.0</v>
      </c>
      <c r="E173" s="550">
        <v>5000.0</v>
      </c>
      <c r="F173" s="551" t="str">
        <f>E173-E173*'Форма заказа|Summary of order'!$D$16</f>
        <v>5,000.00 ₽</v>
      </c>
      <c r="G173" s="552" t="str">
        <f>E173/'Форма заказа|Summary of order'!$E$18</f>
        <v>66.67 €</v>
      </c>
      <c r="H173" s="611"/>
      <c r="I173" s="170"/>
      <c r="J173" s="170"/>
      <c r="K173" s="143"/>
      <c r="L173" s="170"/>
      <c r="M173" s="143"/>
      <c r="N173" s="170"/>
      <c r="O173" s="170"/>
      <c r="P173" s="170"/>
      <c r="Q173" s="170"/>
      <c r="R173" s="170"/>
      <c r="S173" s="170"/>
      <c r="T173" s="171"/>
      <c r="U173" s="112" t="str">
        <f t="shared" si="39"/>
        <v>0</v>
      </c>
      <c r="V173" s="554" t="str">
        <f t="shared" si="40"/>
        <v>0</v>
      </c>
      <c r="W173" s="555" t="str">
        <f t="shared" si="41"/>
        <v>  -   ₽ </v>
      </c>
      <c r="X173" s="556" t="str">
        <f t="shared" si="42"/>
        <v>  - € </v>
      </c>
    </row>
    <row r="174" ht="104.25" customHeight="1">
      <c r="A174" s="136" t="s">
        <v>471</v>
      </c>
      <c r="B174" s="329"/>
      <c r="C174" s="143" t="s">
        <v>386</v>
      </c>
      <c r="D174" s="143">
        <v>1.5</v>
      </c>
      <c r="E174" s="550">
        <v>4100.0</v>
      </c>
      <c r="F174" s="575" t="str">
        <f>E174-E174*'Форма заказа|Summary of order'!$D$16</f>
        <v>4,100.00 ₽</v>
      </c>
      <c r="G174" s="552" t="str">
        <f>E174/'Форма заказа|Summary of order'!$E$18</f>
        <v>54.67 €</v>
      </c>
      <c r="H174" s="611"/>
      <c r="I174" s="170"/>
      <c r="J174" s="170"/>
      <c r="K174" s="143"/>
      <c r="L174" s="170"/>
      <c r="M174" s="143"/>
      <c r="N174" s="170"/>
      <c r="O174" s="170"/>
      <c r="P174" s="170"/>
      <c r="Q174" s="170"/>
      <c r="R174" s="170"/>
      <c r="S174" s="170"/>
      <c r="T174" s="171"/>
      <c r="U174" s="123" t="str">
        <f t="shared" si="39"/>
        <v>0</v>
      </c>
      <c r="V174" s="554" t="str">
        <f t="shared" si="40"/>
        <v>0</v>
      </c>
      <c r="W174" s="555" t="str">
        <f t="shared" si="41"/>
        <v>  -   ₽ </v>
      </c>
      <c r="X174" s="556" t="str">
        <f t="shared" si="42"/>
        <v>  - € </v>
      </c>
    </row>
    <row r="175" ht="101.25" customHeight="1">
      <c r="A175" s="136" t="s">
        <v>472</v>
      </c>
      <c r="B175" s="646"/>
      <c r="C175" s="143" t="s">
        <v>389</v>
      </c>
      <c r="D175" s="143">
        <v>0.6</v>
      </c>
      <c r="E175" s="550">
        <v>2100.0</v>
      </c>
      <c r="F175" s="551" t="str">
        <f>E175-E175*'Форма заказа|Summary of order'!$D$16</f>
        <v>2,100.00 ₽</v>
      </c>
      <c r="G175" s="552" t="str">
        <f>E175/'Форма заказа|Summary of order'!$E$18</f>
        <v>28.00 €</v>
      </c>
      <c r="H175" s="611"/>
      <c r="I175" s="170"/>
      <c r="J175" s="170"/>
      <c r="K175" s="143"/>
      <c r="L175" s="170"/>
      <c r="M175" s="143"/>
      <c r="N175" s="170"/>
      <c r="O175" s="170"/>
      <c r="P175" s="170"/>
      <c r="Q175" s="170"/>
      <c r="R175" s="170"/>
      <c r="S175" s="170"/>
      <c r="T175" s="171"/>
      <c r="U175" s="112" t="str">
        <f t="shared" si="39"/>
        <v>0</v>
      </c>
      <c r="V175" s="554" t="str">
        <f t="shared" si="40"/>
        <v>0</v>
      </c>
      <c r="W175" s="555" t="str">
        <f t="shared" si="41"/>
        <v>  -   ₽ </v>
      </c>
      <c r="X175" s="556" t="str">
        <f t="shared" si="42"/>
        <v>  - € </v>
      </c>
    </row>
    <row r="176" ht="61.5" customHeight="1">
      <c r="A176" s="136" t="s">
        <v>473</v>
      </c>
      <c r="B176" s="646"/>
      <c r="C176" s="143" t="s">
        <v>391</v>
      </c>
      <c r="D176" s="143">
        <v>11.3</v>
      </c>
      <c r="E176" s="550">
        <v>25200.0</v>
      </c>
      <c r="F176" s="551" t="str">
        <f>E176-E176*'Форма заказа|Summary of order'!$D$16</f>
        <v>25,200.00 ₽</v>
      </c>
      <c r="G176" s="552" t="str">
        <f>E176/'Форма заказа|Summary of order'!$E$18</f>
        <v>336.00 €</v>
      </c>
      <c r="H176" s="611"/>
      <c r="I176" s="170"/>
      <c r="J176" s="170"/>
      <c r="K176" s="143"/>
      <c r="L176" s="170"/>
      <c r="M176" s="143"/>
      <c r="N176" s="170"/>
      <c r="O176" s="170"/>
      <c r="P176" s="170"/>
      <c r="Q176" s="170"/>
      <c r="R176" s="170"/>
      <c r="S176" s="170"/>
      <c r="T176" s="171"/>
      <c r="U176" s="112" t="str">
        <f t="shared" si="39"/>
        <v>0</v>
      </c>
      <c r="V176" s="554" t="str">
        <f t="shared" si="40"/>
        <v>0</v>
      </c>
      <c r="W176" s="555" t="str">
        <f t="shared" si="41"/>
        <v>  -   ₽ </v>
      </c>
      <c r="X176" s="556" t="str">
        <f t="shared" si="42"/>
        <v>  - € </v>
      </c>
    </row>
    <row r="177" ht="61.5" customHeight="1">
      <c r="A177" s="158" t="s">
        <v>474</v>
      </c>
      <c r="B177" s="665"/>
      <c r="C177" s="159" t="s">
        <v>395</v>
      </c>
      <c r="D177" s="159">
        <v>19.1</v>
      </c>
      <c r="E177" s="550">
        <v>35400.0</v>
      </c>
      <c r="F177" s="560" t="str">
        <f>E177-E177*'Форма заказа|Summary of order'!$D$16</f>
        <v>35,400.00 ₽</v>
      </c>
      <c r="G177" s="582" t="str">
        <f>E177/'Форма заказа|Summary of order'!$E$18</f>
        <v>472.00 €</v>
      </c>
      <c r="H177" s="616"/>
      <c r="I177" s="617"/>
      <c r="J177" s="617"/>
      <c r="K177" s="143"/>
      <c r="L177" s="617"/>
      <c r="M177" s="143"/>
      <c r="N177" s="617"/>
      <c r="O177" s="617"/>
      <c r="P177" s="617"/>
      <c r="Q177" s="617"/>
      <c r="R177" s="617"/>
      <c r="S177" s="617"/>
      <c r="T177" s="618"/>
      <c r="U177" s="619" t="str">
        <f t="shared" si="39"/>
        <v>0</v>
      </c>
      <c r="V177" s="564" t="str">
        <f t="shared" si="40"/>
        <v>0</v>
      </c>
      <c r="W177" s="565" t="str">
        <f t="shared" si="41"/>
        <v>  -   ₽ </v>
      </c>
      <c r="X177" s="566" t="str">
        <f t="shared" si="42"/>
        <v>  - € </v>
      </c>
    </row>
    <row r="178" ht="21.0" customHeight="1">
      <c r="A178" s="648" t="s">
        <v>475</v>
      </c>
      <c r="B178" s="289"/>
      <c r="C178" s="289"/>
      <c r="D178" s="289"/>
      <c r="E178" s="626"/>
      <c r="F178" s="626"/>
      <c r="G178" s="627"/>
      <c r="H178" s="628"/>
      <c r="I178" s="628"/>
      <c r="J178" s="628"/>
      <c r="K178" s="628"/>
      <c r="L178" s="628"/>
      <c r="M178" s="628"/>
      <c r="N178" s="628"/>
      <c r="O178" s="628"/>
      <c r="P178" s="628"/>
      <c r="Q178" s="628"/>
      <c r="R178" s="628"/>
      <c r="S178" s="628"/>
      <c r="T178" s="628"/>
      <c r="U178" s="628"/>
      <c r="V178" s="628"/>
      <c r="W178" s="628"/>
      <c r="X178" s="629"/>
    </row>
    <row r="179" ht="26.25" customHeight="1">
      <c r="A179" s="126" t="s">
        <v>476</v>
      </c>
      <c r="B179" s="595"/>
      <c r="C179" s="540" t="s">
        <v>386</v>
      </c>
      <c r="D179" s="540">
        <v>2.1</v>
      </c>
      <c r="E179" s="541">
        <v>4400.0</v>
      </c>
      <c r="F179" s="542" t="str">
        <f>E179-E179*'Форма заказа|Summary of order'!$D$16</f>
        <v>4,400.00 ₽</v>
      </c>
      <c r="G179" s="543" t="str">
        <f>E179/'Форма заказа|Summary of order'!$E$18</f>
        <v>58.67 €</v>
      </c>
      <c r="H179" s="544"/>
      <c r="I179" s="116"/>
      <c r="J179" s="116"/>
      <c r="K179" s="143"/>
      <c r="L179" s="116"/>
      <c r="M179" s="143"/>
      <c r="N179" s="116"/>
      <c r="O179" s="116"/>
      <c r="P179" s="116"/>
      <c r="Q179" s="116"/>
      <c r="R179" s="116"/>
      <c r="S179" s="116"/>
      <c r="T179" s="122"/>
      <c r="U179" s="236" t="str">
        <f t="shared" ref="U179:U217" si="43">D179*V179</f>
        <v>0</v>
      </c>
      <c r="V179" s="545" t="str">
        <f t="shared" ref="V179:V202" si="44">SUM(H179:T179)</f>
        <v>0</v>
      </c>
      <c r="W179" s="546" t="str">
        <f t="shared" ref="W179:W202" si="45">V179*E179</f>
        <v>  -   ₽ </v>
      </c>
      <c r="X179" s="547" t="str">
        <f t="shared" ref="X179:X202" si="46">V179*G179</f>
        <v>  - € </v>
      </c>
    </row>
    <row r="180" ht="26.25" customHeight="1">
      <c r="A180" s="136" t="s">
        <v>476</v>
      </c>
      <c r="B180" s="646"/>
      <c r="C180" s="143" t="s">
        <v>390</v>
      </c>
      <c r="D180" s="143">
        <v>4.7</v>
      </c>
      <c r="E180" s="550">
        <v>8100.0</v>
      </c>
      <c r="F180" s="551" t="str">
        <f>E180-E180*'Форма заказа|Summary of order'!$D$16</f>
        <v>8,100.00 ₽</v>
      </c>
      <c r="G180" s="552" t="str">
        <f>E180/'Форма заказа|Summary of order'!$E$18</f>
        <v>108.00 €</v>
      </c>
      <c r="H180" s="611"/>
      <c r="I180" s="170"/>
      <c r="J180" s="170"/>
      <c r="K180" s="143"/>
      <c r="L180" s="170"/>
      <c r="M180" s="143"/>
      <c r="N180" s="170"/>
      <c r="O180" s="170"/>
      <c r="P180" s="170"/>
      <c r="Q180" s="170"/>
      <c r="R180" s="170"/>
      <c r="S180" s="170"/>
      <c r="T180" s="171"/>
      <c r="U180" s="112" t="str">
        <f t="shared" si="43"/>
        <v>0</v>
      </c>
      <c r="V180" s="554" t="str">
        <f t="shared" si="44"/>
        <v>0</v>
      </c>
      <c r="W180" s="555" t="str">
        <f t="shared" si="45"/>
        <v>  -   ₽ </v>
      </c>
      <c r="X180" s="556" t="str">
        <f t="shared" si="46"/>
        <v>  - € </v>
      </c>
    </row>
    <row r="181" ht="26.25" customHeight="1">
      <c r="A181" s="136" t="s">
        <v>476</v>
      </c>
      <c r="B181" s="646"/>
      <c r="C181" s="143" t="s">
        <v>391</v>
      </c>
      <c r="D181" s="143">
        <v>8.4</v>
      </c>
      <c r="E181" s="550">
        <v>11900.0</v>
      </c>
      <c r="F181" s="551" t="str">
        <f>E181-E181*'Форма заказа|Summary of order'!$D$16</f>
        <v>11,900.00 ₽</v>
      </c>
      <c r="G181" s="552" t="str">
        <f>E181/'Форма заказа|Summary of order'!$E$18</f>
        <v>158.67 €</v>
      </c>
      <c r="H181" s="611"/>
      <c r="I181" s="170"/>
      <c r="J181" s="170"/>
      <c r="K181" s="143"/>
      <c r="L181" s="170"/>
      <c r="M181" s="143"/>
      <c r="N181" s="170"/>
      <c r="O181" s="170"/>
      <c r="P181" s="170"/>
      <c r="Q181" s="170"/>
      <c r="R181" s="170"/>
      <c r="S181" s="170"/>
      <c r="T181" s="171"/>
      <c r="U181" s="112" t="str">
        <f t="shared" si="43"/>
        <v>0</v>
      </c>
      <c r="V181" s="554" t="str">
        <f t="shared" si="44"/>
        <v>0</v>
      </c>
      <c r="W181" s="555" t="str">
        <f t="shared" si="45"/>
        <v>  -   ₽ </v>
      </c>
      <c r="X181" s="556" t="str">
        <f t="shared" si="46"/>
        <v>  - € </v>
      </c>
    </row>
    <row r="182" ht="26.25" customHeight="1">
      <c r="A182" s="136" t="s">
        <v>476</v>
      </c>
      <c r="B182" s="646"/>
      <c r="C182" s="143" t="s">
        <v>395</v>
      </c>
      <c r="D182" s="143">
        <v>18.9</v>
      </c>
      <c r="E182" s="550">
        <v>23200.0</v>
      </c>
      <c r="F182" s="551" t="str">
        <f>E182-E182*'Форма заказа|Summary of order'!$D$16</f>
        <v>23,200.00 ₽</v>
      </c>
      <c r="G182" s="552" t="str">
        <f>E182/'Форма заказа|Summary of order'!$E$18</f>
        <v>309.33 €</v>
      </c>
      <c r="H182" s="611"/>
      <c r="I182" s="170"/>
      <c r="J182" s="170"/>
      <c r="K182" s="143"/>
      <c r="L182" s="170"/>
      <c r="M182" s="143"/>
      <c r="N182" s="170"/>
      <c r="O182" s="170"/>
      <c r="P182" s="170"/>
      <c r="Q182" s="170"/>
      <c r="R182" s="170"/>
      <c r="S182" s="170"/>
      <c r="T182" s="171"/>
      <c r="U182" s="112" t="str">
        <f t="shared" si="43"/>
        <v>0</v>
      </c>
      <c r="V182" s="554" t="str">
        <f t="shared" si="44"/>
        <v>0</v>
      </c>
      <c r="W182" s="555" t="str">
        <f t="shared" si="45"/>
        <v>  -   ₽ </v>
      </c>
      <c r="X182" s="556" t="str">
        <f t="shared" si="46"/>
        <v>  - € </v>
      </c>
    </row>
    <row r="183" ht="26.25" customHeight="1">
      <c r="A183" s="641" t="s">
        <v>477</v>
      </c>
      <c r="B183" s="661"/>
      <c r="C183" s="644" t="s">
        <v>390</v>
      </c>
      <c r="D183" s="644">
        <v>4.7</v>
      </c>
      <c r="E183" s="559">
        <v>11800.0</v>
      </c>
      <c r="F183" s="560" t="str">
        <f>E183-E183*'Форма заказа|Summary of order'!$D$16</f>
        <v>11,800.00 ₽</v>
      </c>
      <c r="G183" s="561" t="str">
        <f>E183/'Форма заказа|Summary of order'!$E$18</f>
        <v>157.33 €</v>
      </c>
      <c r="H183" s="642"/>
      <c r="I183" s="643"/>
      <c r="J183" s="643"/>
      <c r="K183" s="644"/>
      <c r="L183" s="643"/>
      <c r="M183" s="644"/>
      <c r="N183" s="643"/>
      <c r="O183" s="643"/>
      <c r="P183" s="643"/>
      <c r="Q183" s="643"/>
      <c r="R183" s="643"/>
      <c r="S183" s="643"/>
      <c r="T183" s="645"/>
      <c r="U183" s="619" t="str">
        <f t="shared" si="43"/>
        <v>0</v>
      </c>
      <c r="V183" s="564" t="str">
        <f t="shared" si="44"/>
        <v>0</v>
      </c>
      <c r="W183" s="565" t="str">
        <f t="shared" si="45"/>
        <v>  -   ₽ </v>
      </c>
      <c r="X183" s="566" t="str">
        <f t="shared" si="46"/>
        <v>  - € </v>
      </c>
    </row>
    <row r="184" ht="30.75" customHeight="1">
      <c r="A184" s="126" t="s">
        <v>478</v>
      </c>
      <c r="B184" s="595"/>
      <c r="C184" s="540" t="s">
        <v>390</v>
      </c>
      <c r="D184" s="540">
        <v>2.7</v>
      </c>
      <c r="E184" s="541">
        <v>4600.0</v>
      </c>
      <c r="F184" s="542" t="str">
        <f>E184-E184*'Форма заказа|Summary of order'!$D$16</f>
        <v>4,600.00 ₽</v>
      </c>
      <c r="G184" s="543" t="str">
        <f>E184/'Форма заказа|Summary of order'!$E$18</f>
        <v>61.33 €</v>
      </c>
      <c r="H184" s="544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22"/>
      <c r="U184" s="236" t="str">
        <f t="shared" si="43"/>
        <v>0</v>
      </c>
      <c r="V184" s="545" t="str">
        <f t="shared" si="44"/>
        <v>0</v>
      </c>
      <c r="W184" s="546" t="str">
        <f t="shared" si="45"/>
        <v>  -   ₽ </v>
      </c>
      <c r="X184" s="547" t="str">
        <f t="shared" si="46"/>
        <v>  - € </v>
      </c>
    </row>
    <row r="185" ht="30.75" customHeight="1">
      <c r="A185" s="136" t="s">
        <v>478</v>
      </c>
      <c r="B185" s="646"/>
      <c r="C185" s="143" t="s">
        <v>391</v>
      </c>
      <c r="D185" s="143">
        <v>6.2</v>
      </c>
      <c r="E185" s="550">
        <v>8700.0</v>
      </c>
      <c r="F185" s="551" t="str">
        <f>E185-E185*'Форма заказа|Summary of order'!$D$16</f>
        <v>8,700.00 ₽</v>
      </c>
      <c r="G185" s="552" t="str">
        <f>E185/'Форма заказа|Summary of order'!$E$18</f>
        <v>116.00 €</v>
      </c>
      <c r="H185" s="611"/>
      <c r="I185" s="170"/>
      <c r="J185" s="170"/>
      <c r="K185" s="143"/>
      <c r="L185" s="170"/>
      <c r="M185" s="143"/>
      <c r="N185" s="170"/>
      <c r="O185" s="170"/>
      <c r="P185" s="170"/>
      <c r="Q185" s="170"/>
      <c r="R185" s="170"/>
      <c r="S185" s="170"/>
      <c r="T185" s="171"/>
      <c r="U185" s="112" t="str">
        <f t="shared" si="43"/>
        <v>0</v>
      </c>
      <c r="V185" s="554" t="str">
        <f t="shared" si="44"/>
        <v>0</v>
      </c>
      <c r="W185" s="555" t="str">
        <f t="shared" si="45"/>
        <v>  -   ₽ </v>
      </c>
      <c r="X185" s="556" t="str">
        <f t="shared" si="46"/>
        <v>  - € </v>
      </c>
    </row>
    <row r="186" ht="30.75" customHeight="1">
      <c r="A186" s="136" t="s">
        <v>478</v>
      </c>
      <c r="B186" s="646"/>
      <c r="C186" s="143" t="s">
        <v>395</v>
      </c>
      <c r="D186" s="143">
        <v>11.0</v>
      </c>
      <c r="E186" s="550">
        <v>15600.0</v>
      </c>
      <c r="F186" s="551" t="str">
        <f>E186-E186*'Форма заказа|Summary of order'!$D$16</f>
        <v>15,600.00 ₽</v>
      </c>
      <c r="G186" s="552" t="str">
        <f>E186/'Форма заказа|Summary of order'!$E$18</f>
        <v>208.00 €</v>
      </c>
      <c r="H186" s="611"/>
      <c r="I186" s="170"/>
      <c r="J186" s="170"/>
      <c r="K186" s="143"/>
      <c r="L186" s="170"/>
      <c r="M186" s="143"/>
      <c r="N186" s="170"/>
      <c r="O186" s="170"/>
      <c r="P186" s="170"/>
      <c r="Q186" s="170"/>
      <c r="R186" s="170"/>
      <c r="S186" s="170"/>
      <c r="T186" s="171"/>
      <c r="U186" s="112" t="str">
        <f t="shared" si="43"/>
        <v>0</v>
      </c>
      <c r="V186" s="554" t="str">
        <f t="shared" si="44"/>
        <v>0</v>
      </c>
      <c r="W186" s="555" t="str">
        <f t="shared" si="45"/>
        <v>  -   ₽ </v>
      </c>
      <c r="X186" s="556" t="str">
        <f t="shared" si="46"/>
        <v>  - € </v>
      </c>
    </row>
    <row r="187" ht="30.75" customHeight="1">
      <c r="A187" s="158" t="s">
        <v>479</v>
      </c>
      <c r="B187" s="665"/>
      <c r="C187" s="159" t="s">
        <v>390</v>
      </c>
      <c r="D187" s="159">
        <v>2.7</v>
      </c>
      <c r="E187" s="580">
        <v>12800.0</v>
      </c>
      <c r="F187" s="581" t="str">
        <f>E187-E187*'Форма заказа|Summary of order'!$D$16</f>
        <v>12,800.00 ₽</v>
      </c>
      <c r="G187" s="582" t="str">
        <f>E187/'Форма заказа|Summary of order'!$E$18</f>
        <v>170.67 €</v>
      </c>
      <c r="H187" s="616"/>
      <c r="I187" s="617"/>
      <c r="J187" s="617"/>
      <c r="K187" s="159"/>
      <c r="L187" s="617"/>
      <c r="M187" s="159"/>
      <c r="N187" s="617"/>
      <c r="O187" s="617"/>
      <c r="P187" s="617"/>
      <c r="Q187" s="617"/>
      <c r="R187" s="617"/>
      <c r="S187" s="617"/>
      <c r="T187" s="618"/>
      <c r="U187" s="619" t="str">
        <f t="shared" si="43"/>
        <v>0</v>
      </c>
      <c r="V187" s="564" t="str">
        <f t="shared" si="44"/>
        <v>0</v>
      </c>
      <c r="W187" s="565" t="str">
        <f t="shared" si="45"/>
        <v>  -   ₽ </v>
      </c>
      <c r="X187" s="566" t="str">
        <f t="shared" si="46"/>
        <v>  - € </v>
      </c>
    </row>
    <row r="188" ht="21.75" customHeight="1">
      <c r="A188" s="109" t="s">
        <v>480</v>
      </c>
      <c r="B188" s="621"/>
      <c r="C188" s="604" t="s">
        <v>386</v>
      </c>
      <c r="D188" s="604">
        <v>1.8</v>
      </c>
      <c r="E188" s="605">
        <v>3700.0</v>
      </c>
      <c r="F188" s="606" t="str">
        <f>E188-E188*'Форма заказа|Summary of order'!$D$16</f>
        <v>3,700.00 ₽</v>
      </c>
      <c r="G188" s="607" t="str">
        <f>E188/'Форма заказа|Summary of order'!$E$18</f>
        <v>49.33 €</v>
      </c>
      <c r="H188" s="611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1"/>
      <c r="U188" s="236" t="str">
        <f t="shared" si="43"/>
        <v>0</v>
      </c>
      <c r="V188" s="545" t="str">
        <f t="shared" si="44"/>
        <v>0</v>
      </c>
      <c r="W188" s="546" t="str">
        <f t="shared" si="45"/>
        <v>  -   ₽ </v>
      </c>
      <c r="X188" s="547" t="str">
        <f t="shared" si="46"/>
        <v>  - € </v>
      </c>
    </row>
    <row r="189" ht="21.75" customHeight="1">
      <c r="A189" s="136" t="s">
        <v>480</v>
      </c>
      <c r="B189" s="646"/>
      <c r="C189" s="143" t="s">
        <v>390</v>
      </c>
      <c r="D189" s="143">
        <v>4.0</v>
      </c>
      <c r="E189" s="550">
        <v>6900.0</v>
      </c>
      <c r="F189" s="551" t="str">
        <f>E189-E189*'Форма заказа|Summary of order'!$D$16</f>
        <v>6,900.00 ₽</v>
      </c>
      <c r="G189" s="552" t="str">
        <f>E189/'Форма заказа|Summary of order'!$E$18</f>
        <v>92.00 €</v>
      </c>
      <c r="H189" s="611"/>
      <c r="I189" s="170"/>
      <c r="J189" s="170"/>
      <c r="K189" s="143"/>
      <c r="L189" s="170"/>
      <c r="M189" s="143"/>
      <c r="N189" s="170"/>
      <c r="O189" s="170"/>
      <c r="P189" s="170"/>
      <c r="Q189" s="170"/>
      <c r="R189" s="170"/>
      <c r="S189" s="170"/>
      <c r="T189" s="171"/>
      <c r="U189" s="112" t="str">
        <f t="shared" si="43"/>
        <v>0</v>
      </c>
      <c r="V189" s="554" t="str">
        <f t="shared" si="44"/>
        <v>0</v>
      </c>
      <c r="W189" s="555" t="str">
        <f t="shared" si="45"/>
        <v>  -   ₽ </v>
      </c>
      <c r="X189" s="556" t="str">
        <f t="shared" si="46"/>
        <v>  - € </v>
      </c>
    </row>
    <row r="190" ht="21.75" customHeight="1">
      <c r="A190" s="136" t="s">
        <v>480</v>
      </c>
      <c r="B190" s="646"/>
      <c r="C190" s="143" t="s">
        <v>391</v>
      </c>
      <c r="D190" s="143">
        <v>7.2</v>
      </c>
      <c r="E190" s="550">
        <v>10200.0</v>
      </c>
      <c r="F190" s="551" t="str">
        <f>E190-E190*'Форма заказа|Summary of order'!$D$16</f>
        <v>10,200.00 ₽</v>
      </c>
      <c r="G190" s="552" t="str">
        <f>E190/'Форма заказа|Summary of order'!$E$18</f>
        <v>136.00 €</v>
      </c>
      <c r="H190" s="611"/>
      <c r="I190" s="170"/>
      <c r="J190" s="170"/>
      <c r="K190" s="143"/>
      <c r="L190" s="170"/>
      <c r="M190" s="143"/>
      <c r="N190" s="170"/>
      <c r="O190" s="170"/>
      <c r="P190" s="170"/>
      <c r="Q190" s="170"/>
      <c r="R190" s="170"/>
      <c r="S190" s="170"/>
      <c r="T190" s="171"/>
      <c r="U190" s="112" t="str">
        <f t="shared" si="43"/>
        <v>0</v>
      </c>
      <c r="V190" s="554" t="str">
        <f t="shared" si="44"/>
        <v>0</v>
      </c>
      <c r="W190" s="555" t="str">
        <f t="shared" si="45"/>
        <v>  -   ₽ </v>
      </c>
      <c r="X190" s="556" t="str">
        <f t="shared" si="46"/>
        <v>  - € </v>
      </c>
    </row>
    <row r="191" ht="21.75" customHeight="1">
      <c r="A191" s="136" t="s">
        <v>480</v>
      </c>
      <c r="B191" s="646"/>
      <c r="C191" s="143" t="s">
        <v>395</v>
      </c>
      <c r="D191" s="143">
        <v>16.3</v>
      </c>
      <c r="E191" s="550">
        <v>19900.0</v>
      </c>
      <c r="F191" s="551" t="str">
        <f>E191-E191*'Форма заказа|Summary of order'!$D$16</f>
        <v>19,900.00 ₽</v>
      </c>
      <c r="G191" s="552" t="str">
        <f>E191/'Форма заказа|Summary of order'!$E$18</f>
        <v>265.33 €</v>
      </c>
      <c r="H191" s="611"/>
      <c r="I191" s="170"/>
      <c r="J191" s="170"/>
      <c r="K191" s="143"/>
      <c r="L191" s="170"/>
      <c r="M191" s="143"/>
      <c r="N191" s="170"/>
      <c r="O191" s="170"/>
      <c r="P191" s="170"/>
      <c r="Q191" s="170"/>
      <c r="R191" s="170"/>
      <c r="S191" s="170"/>
      <c r="T191" s="171"/>
      <c r="U191" s="112" t="str">
        <f t="shared" si="43"/>
        <v>0</v>
      </c>
      <c r="V191" s="554" t="str">
        <f t="shared" si="44"/>
        <v>0</v>
      </c>
      <c r="W191" s="555" t="str">
        <f t="shared" si="45"/>
        <v>  -   ₽ </v>
      </c>
      <c r="X191" s="556" t="str">
        <f t="shared" si="46"/>
        <v>  - € </v>
      </c>
    </row>
    <row r="192" ht="21.75" customHeight="1">
      <c r="A192" s="641" t="s">
        <v>481</v>
      </c>
      <c r="B192" s="661"/>
      <c r="C192" s="644" t="s">
        <v>390</v>
      </c>
      <c r="D192" s="644">
        <v>4.0</v>
      </c>
      <c r="E192" s="559">
        <v>10000.0</v>
      </c>
      <c r="F192" s="560" t="str">
        <f>E192-E192*'Форма заказа|Summary of order'!$D$16</f>
        <v>10,000.00 ₽</v>
      </c>
      <c r="G192" s="561" t="str">
        <f>E192/'Форма заказа|Summary of order'!$E$18</f>
        <v>133.33 €</v>
      </c>
      <c r="H192" s="642"/>
      <c r="I192" s="643"/>
      <c r="J192" s="643"/>
      <c r="K192" s="644"/>
      <c r="L192" s="643"/>
      <c r="M192" s="644"/>
      <c r="N192" s="643"/>
      <c r="O192" s="643"/>
      <c r="P192" s="643"/>
      <c r="Q192" s="643"/>
      <c r="R192" s="643"/>
      <c r="S192" s="643"/>
      <c r="T192" s="645"/>
      <c r="U192" s="619" t="str">
        <f t="shared" si="43"/>
        <v>0</v>
      </c>
      <c r="V192" s="564" t="str">
        <f t="shared" si="44"/>
        <v>0</v>
      </c>
      <c r="W192" s="565" t="str">
        <f t="shared" si="45"/>
        <v>  -   ₽ </v>
      </c>
      <c r="X192" s="566" t="str">
        <f t="shared" si="46"/>
        <v>  - € </v>
      </c>
    </row>
    <row r="193" ht="21.0" customHeight="1">
      <c r="A193" s="126" t="s">
        <v>482</v>
      </c>
      <c r="B193" s="595"/>
      <c r="C193" s="540" t="s">
        <v>386</v>
      </c>
      <c r="D193" s="540">
        <v>1.9</v>
      </c>
      <c r="E193" s="541">
        <v>3900.0</v>
      </c>
      <c r="F193" s="542" t="str">
        <f>E193-E193*'Форма заказа|Summary of order'!$D$16</f>
        <v>3,900.00 ₽</v>
      </c>
      <c r="G193" s="543" t="str">
        <f>E193/'Форма заказа|Summary of order'!$E$18</f>
        <v>52.00 €</v>
      </c>
      <c r="H193" s="544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22"/>
      <c r="U193" s="236" t="str">
        <f t="shared" si="43"/>
        <v>0</v>
      </c>
      <c r="V193" s="545" t="str">
        <f t="shared" si="44"/>
        <v>0</v>
      </c>
      <c r="W193" s="546" t="str">
        <f t="shared" si="45"/>
        <v>  -   ₽ </v>
      </c>
      <c r="X193" s="547" t="str">
        <f t="shared" si="46"/>
        <v>  - € </v>
      </c>
    </row>
    <row r="194" ht="21.0" customHeight="1">
      <c r="A194" s="148" t="s">
        <v>482</v>
      </c>
      <c r="B194" s="596"/>
      <c r="C194" s="549" t="s">
        <v>390</v>
      </c>
      <c r="D194" s="549">
        <v>4.3</v>
      </c>
      <c r="E194" s="550">
        <v>7300.0</v>
      </c>
      <c r="F194" s="551" t="str">
        <f>E194-E194*'Форма заказа|Summary of order'!$D$16</f>
        <v>7,300.00 ₽</v>
      </c>
      <c r="G194" s="552" t="str">
        <f>E194/'Форма заказа|Summary of order'!$E$18</f>
        <v>97.33 €</v>
      </c>
      <c r="H194" s="611"/>
      <c r="I194" s="170"/>
      <c r="J194" s="170"/>
      <c r="K194" s="143"/>
      <c r="L194" s="170"/>
      <c r="M194" s="143"/>
      <c r="N194" s="170"/>
      <c r="O194" s="170"/>
      <c r="P194" s="170"/>
      <c r="Q194" s="170"/>
      <c r="R194" s="170"/>
      <c r="S194" s="170"/>
      <c r="T194" s="171"/>
      <c r="U194" s="112" t="str">
        <f t="shared" si="43"/>
        <v>0</v>
      </c>
      <c r="V194" s="554" t="str">
        <f t="shared" si="44"/>
        <v>0</v>
      </c>
      <c r="W194" s="555" t="str">
        <f t="shared" si="45"/>
        <v>  -   ₽ </v>
      </c>
      <c r="X194" s="556" t="str">
        <f t="shared" si="46"/>
        <v>  - € </v>
      </c>
    </row>
    <row r="195" ht="21.0" customHeight="1">
      <c r="A195" s="136" t="s">
        <v>482</v>
      </c>
      <c r="B195" s="646"/>
      <c r="C195" s="143" t="s">
        <v>391</v>
      </c>
      <c r="D195" s="143">
        <v>7.7</v>
      </c>
      <c r="E195" s="550">
        <v>10900.0</v>
      </c>
      <c r="F195" s="551" t="str">
        <f>E195-E195*'Форма заказа|Summary of order'!$D$16</f>
        <v>10,900.00 ₽</v>
      </c>
      <c r="G195" s="552" t="str">
        <f>E195/'Форма заказа|Summary of order'!$E$18</f>
        <v>145.33 €</v>
      </c>
      <c r="H195" s="611"/>
      <c r="I195" s="170"/>
      <c r="J195" s="170"/>
      <c r="K195" s="143"/>
      <c r="L195" s="170"/>
      <c r="M195" s="143"/>
      <c r="N195" s="170"/>
      <c r="O195" s="170"/>
      <c r="P195" s="170"/>
      <c r="Q195" s="170"/>
      <c r="R195" s="170"/>
      <c r="S195" s="170"/>
      <c r="T195" s="171"/>
      <c r="U195" s="112" t="str">
        <f t="shared" si="43"/>
        <v>0</v>
      </c>
      <c r="V195" s="554" t="str">
        <f t="shared" si="44"/>
        <v>0</v>
      </c>
      <c r="W195" s="555" t="str">
        <f t="shared" si="45"/>
        <v>  -   ₽ </v>
      </c>
      <c r="X195" s="556" t="str">
        <f t="shared" si="46"/>
        <v>  - € </v>
      </c>
    </row>
    <row r="196" ht="21.0" customHeight="1">
      <c r="A196" s="136" t="s">
        <v>482</v>
      </c>
      <c r="B196" s="646"/>
      <c r="C196" s="143" t="s">
        <v>395</v>
      </c>
      <c r="D196" s="143">
        <v>17.3</v>
      </c>
      <c r="E196" s="550">
        <v>21300.0</v>
      </c>
      <c r="F196" s="551" t="str">
        <f>E196-E196*'Форма заказа|Summary of order'!$D$16</f>
        <v>21,300.00 ₽</v>
      </c>
      <c r="G196" s="552" t="str">
        <f>E196/'Форма заказа|Summary of order'!$E$18</f>
        <v>284.00 €</v>
      </c>
      <c r="H196" s="611"/>
      <c r="I196" s="170"/>
      <c r="J196" s="170"/>
      <c r="K196" s="143"/>
      <c r="L196" s="170"/>
      <c r="M196" s="143"/>
      <c r="N196" s="170"/>
      <c r="O196" s="170"/>
      <c r="P196" s="170"/>
      <c r="Q196" s="170"/>
      <c r="R196" s="170"/>
      <c r="S196" s="170"/>
      <c r="T196" s="171"/>
      <c r="U196" s="112" t="str">
        <f t="shared" si="43"/>
        <v>0</v>
      </c>
      <c r="V196" s="554" t="str">
        <f t="shared" si="44"/>
        <v>0</v>
      </c>
      <c r="W196" s="555" t="str">
        <f t="shared" si="45"/>
        <v>  -   ₽ </v>
      </c>
      <c r="X196" s="556" t="str">
        <f t="shared" si="46"/>
        <v>  - € </v>
      </c>
    </row>
    <row r="197" ht="21.0" customHeight="1">
      <c r="A197" s="158" t="s">
        <v>483</v>
      </c>
      <c r="B197" s="665"/>
      <c r="C197" s="159" t="s">
        <v>390</v>
      </c>
      <c r="D197" s="159">
        <v>4.3</v>
      </c>
      <c r="E197" s="580">
        <v>10600.0</v>
      </c>
      <c r="F197" s="581" t="str">
        <f>E197-E197*'Форма заказа|Summary of order'!$D$16</f>
        <v>10,600.00 ₽</v>
      </c>
      <c r="G197" s="582" t="str">
        <f>E197/'Форма заказа|Summary of order'!$E$18</f>
        <v>141.33 €</v>
      </c>
      <c r="H197" s="616"/>
      <c r="I197" s="617"/>
      <c r="J197" s="617"/>
      <c r="K197" s="159"/>
      <c r="L197" s="617"/>
      <c r="M197" s="159"/>
      <c r="N197" s="617"/>
      <c r="O197" s="617"/>
      <c r="P197" s="617"/>
      <c r="Q197" s="617"/>
      <c r="R197" s="617"/>
      <c r="S197" s="617"/>
      <c r="T197" s="618"/>
      <c r="U197" s="619" t="str">
        <f t="shared" si="43"/>
        <v>0</v>
      </c>
      <c r="V197" s="564" t="str">
        <f t="shared" si="44"/>
        <v>0</v>
      </c>
      <c r="W197" s="565" t="str">
        <f t="shared" si="45"/>
        <v>  -   ₽ </v>
      </c>
      <c r="X197" s="566" t="str">
        <f t="shared" si="46"/>
        <v>  - € </v>
      </c>
    </row>
    <row r="198" ht="21.0" customHeight="1">
      <c r="A198" s="169" t="s">
        <v>484</v>
      </c>
      <c r="B198" s="688"/>
      <c r="C198" s="170" t="s">
        <v>386</v>
      </c>
      <c r="D198" s="170">
        <v>1.9</v>
      </c>
      <c r="E198" s="605">
        <v>3900.0</v>
      </c>
      <c r="F198" s="606" t="str">
        <f>E198-E198*'Форма заказа|Summary of order'!$D$16</f>
        <v>3,900.00 ₽</v>
      </c>
      <c r="G198" s="607" t="str">
        <f>E198/'Форма заказа|Summary of order'!$E$18</f>
        <v>52.00 €</v>
      </c>
      <c r="H198" s="611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1"/>
      <c r="U198" s="112" t="str">
        <f t="shared" si="43"/>
        <v>0</v>
      </c>
      <c r="V198" s="612" t="str">
        <f t="shared" si="44"/>
        <v>0</v>
      </c>
      <c r="W198" s="608" t="str">
        <f t="shared" si="45"/>
        <v>  -   ₽ </v>
      </c>
      <c r="X198" s="609" t="str">
        <f t="shared" si="46"/>
        <v>  - € </v>
      </c>
    </row>
    <row r="199" ht="21.0" customHeight="1">
      <c r="A199" s="136" t="s">
        <v>484</v>
      </c>
      <c r="B199" s="646"/>
      <c r="C199" s="143" t="s">
        <v>390</v>
      </c>
      <c r="D199" s="143">
        <v>4.3</v>
      </c>
      <c r="E199" s="550">
        <v>7300.0</v>
      </c>
      <c r="F199" s="551" t="str">
        <f>E199-E199*'Форма заказа|Summary of order'!$D$16</f>
        <v>7,300.00 ₽</v>
      </c>
      <c r="G199" s="552" t="str">
        <f>E199/'Форма заказа|Summary of order'!$E$18</f>
        <v>97.33 €</v>
      </c>
      <c r="H199" s="611"/>
      <c r="I199" s="170"/>
      <c r="J199" s="170"/>
      <c r="K199" s="143"/>
      <c r="L199" s="170"/>
      <c r="M199" s="143"/>
      <c r="N199" s="170"/>
      <c r="O199" s="170"/>
      <c r="P199" s="170"/>
      <c r="Q199" s="170"/>
      <c r="R199" s="170"/>
      <c r="S199" s="170"/>
      <c r="T199" s="171"/>
      <c r="U199" s="112" t="str">
        <f t="shared" si="43"/>
        <v>0</v>
      </c>
      <c r="V199" s="554" t="str">
        <f t="shared" si="44"/>
        <v>0</v>
      </c>
      <c r="W199" s="555" t="str">
        <f t="shared" si="45"/>
        <v>  -   ₽ </v>
      </c>
      <c r="X199" s="556" t="str">
        <f t="shared" si="46"/>
        <v>  - € </v>
      </c>
    </row>
    <row r="200" ht="21.0" customHeight="1">
      <c r="A200" s="136" t="s">
        <v>484</v>
      </c>
      <c r="B200" s="646"/>
      <c r="C200" s="143" t="s">
        <v>391</v>
      </c>
      <c r="D200" s="143">
        <v>7.7</v>
      </c>
      <c r="E200" s="550">
        <v>10900.0</v>
      </c>
      <c r="F200" s="551" t="str">
        <f>E200-E200*'Форма заказа|Summary of order'!$D$16</f>
        <v>10,900.00 ₽</v>
      </c>
      <c r="G200" s="552" t="str">
        <f>E200/'Форма заказа|Summary of order'!$E$18</f>
        <v>145.33 €</v>
      </c>
      <c r="H200" s="611"/>
      <c r="I200" s="170"/>
      <c r="J200" s="170"/>
      <c r="K200" s="143"/>
      <c r="L200" s="170"/>
      <c r="M200" s="143"/>
      <c r="N200" s="170"/>
      <c r="O200" s="170"/>
      <c r="P200" s="170"/>
      <c r="Q200" s="170"/>
      <c r="R200" s="170"/>
      <c r="S200" s="170"/>
      <c r="T200" s="171"/>
      <c r="U200" s="112" t="str">
        <f t="shared" si="43"/>
        <v>0</v>
      </c>
      <c r="V200" s="554" t="str">
        <f t="shared" si="44"/>
        <v>0</v>
      </c>
      <c r="W200" s="555" t="str">
        <f t="shared" si="45"/>
        <v>  -   ₽ </v>
      </c>
      <c r="X200" s="556" t="str">
        <f t="shared" si="46"/>
        <v>  - € </v>
      </c>
    </row>
    <row r="201" ht="21.0" customHeight="1">
      <c r="A201" s="136" t="s">
        <v>484</v>
      </c>
      <c r="B201" s="646"/>
      <c r="C201" s="143" t="s">
        <v>395</v>
      </c>
      <c r="D201" s="143">
        <v>17.3</v>
      </c>
      <c r="E201" s="550">
        <v>21300.0</v>
      </c>
      <c r="F201" s="551" t="str">
        <f>E201-E201*'Форма заказа|Summary of order'!$D$16</f>
        <v>21,300.00 ₽</v>
      </c>
      <c r="G201" s="552" t="str">
        <f>E201/'Форма заказа|Summary of order'!$E$18</f>
        <v>284.00 €</v>
      </c>
      <c r="H201" s="611"/>
      <c r="I201" s="170"/>
      <c r="J201" s="170"/>
      <c r="K201" s="143"/>
      <c r="L201" s="170"/>
      <c r="M201" s="143"/>
      <c r="N201" s="170"/>
      <c r="O201" s="170"/>
      <c r="P201" s="170"/>
      <c r="Q201" s="170"/>
      <c r="R201" s="170"/>
      <c r="S201" s="170"/>
      <c r="T201" s="171"/>
      <c r="U201" s="112" t="str">
        <f t="shared" si="43"/>
        <v>0</v>
      </c>
      <c r="V201" s="554" t="str">
        <f t="shared" si="44"/>
        <v>0</v>
      </c>
      <c r="W201" s="555" t="str">
        <f t="shared" si="45"/>
        <v>  -   ₽ </v>
      </c>
      <c r="X201" s="556" t="str">
        <f t="shared" si="46"/>
        <v>  - € </v>
      </c>
    </row>
    <row r="202" ht="21.0" customHeight="1">
      <c r="A202" s="641" t="s">
        <v>485</v>
      </c>
      <c r="B202" s="661"/>
      <c r="C202" s="644" t="s">
        <v>390</v>
      </c>
      <c r="D202" s="644">
        <v>4.3</v>
      </c>
      <c r="E202" s="559">
        <v>10600.0</v>
      </c>
      <c r="F202" s="560" t="str">
        <f>E202-E202*'Форма заказа|Summary of order'!$D$16</f>
        <v>10,600.00 ₽</v>
      </c>
      <c r="G202" s="561" t="str">
        <f>E202/'Форма заказа|Summary of order'!$E$18</f>
        <v>141.33 €</v>
      </c>
      <c r="H202" s="642"/>
      <c r="I202" s="643"/>
      <c r="J202" s="643"/>
      <c r="K202" s="644"/>
      <c r="L202" s="643"/>
      <c r="M202" s="644"/>
      <c r="N202" s="643"/>
      <c r="O202" s="643"/>
      <c r="P202" s="643"/>
      <c r="Q202" s="643"/>
      <c r="R202" s="643"/>
      <c r="S202" s="643"/>
      <c r="T202" s="645"/>
      <c r="U202" s="652" t="str">
        <f t="shared" si="43"/>
        <v>0</v>
      </c>
      <c r="V202" s="564" t="str">
        <f t="shared" si="44"/>
        <v>0</v>
      </c>
      <c r="W202" s="565" t="str">
        <f t="shared" si="45"/>
        <v>  -   ₽ </v>
      </c>
      <c r="X202" s="566" t="str">
        <f t="shared" si="46"/>
        <v>  - € </v>
      </c>
    </row>
    <row r="203" ht="21.0" customHeight="1">
      <c r="A203" s="689" t="s">
        <v>341</v>
      </c>
      <c r="B203" s="686"/>
      <c r="C203" s="686"/>
      <c r="D203" s="686"/>
      <c r="E203" s="690"/>
      <c r="F203" s="690"/>
      <c r="G203" s="691"/>
      <c r="H203" s="685"/>
      <c r="I203" s="685"/>
      <c r="J203" s="685"/>
      <c r="K203" s="685"/>
      <c r="L203" s="685"/>
      <c r="M203" s="685"/>
      <c r="N203" s="685"/>
      <c r="O203" s="685"/>
      <c r="P203" s="685"/>
      <c r="Q203" s="685"/>
      <c r="R203" s="685"/>
      <c r="S203" s="685"/>
      <c r="T203" s="685"/>
      <c r="U203" s="692" t="str">
        <f t="shared" si="43"/>
        <v>0</v>
      </c>
      <c r="V203" s="289"/>
      <c r="W203" s="289"/>
      <c r="X203" s="629"/>
    </row>
    <row r="204" ht="28.5" customHeight="1">
      <c r="A204" s="109" t="s">
        <v>486</v>
      </c>
      <c r="B204" s="621"/>
      <c r="C204" s="604" t="s">
        <v>390</v>
      </c>
      <c r="D204" s="604">
        <v>5.8</v>
      </c>
      <c r="E204" s="605">
        <v>11400.0</v>
      </c>
      <c r="F204" s="606" t="str">
        <f>E204-E204*'Форма заказа|Summary of order'!$D$16</f>
        <v>11,400.00 ₽</v>
      </c>
      <c r="G204" s="607" t="str">
        <f>E204/'Форма заказа|Summary of order'!$E$18</f>
        <v>152.00 €</v>
      </c>
      <c r="H204" s="611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1"/>
      <c r="U204" s="112" t="str">
        <f t="shared" si="43"/>
        <v>0</v>
      </c>
      <c r="V204" s="545" t="str">
        <f t="shared" ref="V204:V217" si="47">SUM(H204:T204)</f>
        <v>0</v>
      </c>
      <c r="W204" s="546" t="str">
        <f t="shared" ref="W204:W217" si="48">V204*E204</f>
        <v>  -   ₽ </v>
      </c>
      <c r="X204" s="547" t="str">
        <f t="shared" ref="X204:X217" si="49">V204*G204</f>
        <v>  - € </v>
      </c>
    </row>
    <row r="205" ht="28.5" customHeight="1">
      <c r="A205" s="136" t="s">
        <v>486</v>
      </c>
      <c r="B205" s="646"/>
      <c r="C205" s="143" t="s">
        <v>391</v>
      </c>
      <c r="D205" s="143">
        <v>10.5</v>
      </c>
      <c r="E205" s="550">
        <v>17600.0</v>
      </c>
      <c r="F205" s="551" t="str">
        <f>E205-E205*'Форма заказа|Summary of order'!$D$16</f>
        <v>17,600.00 ₽</v>
      </c>
      <c r="G205" s="552" t="str">
        <f>E205/'Форма заказа|Summary of order'!$E$18</f>
        <v>234.67 €</v>
      </c>
      <c r="H205" s="611"/>
      <c r="I205" s="170"/>
      <c r="J205" s="170"/>
      <c r="K205" s="143"/>
      <c r="L205" s="170"/>
      <c r="M205" s="143"/>
      <c r="N205" s="170"/>
      <c r="O205" s="170"/>
      <c r="P205" s="170"/>
      <c r="Q205" s="170"/>
      <c r="R205" s="170"/>
      <c r="S205" s="170"/>
      <c r="T205" s="171"/>
      <c r="U205" s="112" t="str">
        <f t="shared" si="43"/>
        <v>0</v>
      </c>
      <c r="V205" s="554" t="str">
        <f t="shared" si="47"/>
        <v>0</v>
      </c>
      <c r="W205" s="555" t="str">
        <f t="shared" si="48"/>
        <v>  -   ₽ </v>
      </c>
      <c r="X205" s="556" t="str">
        <f t="shared" si="49"/>
        <v>  - € </v>
      </c>
    </row>
    <row r="206" ht="28.5" customHeight="1">
      <c r="A206" s="136" t="s">
        <v>486</v>
      </c>
      <c r="B206" s="646"/>
      <c r="C206" s="143" t="s">
        <v>395</v>
      </c>
      <c r="D206" s="143">
        <v>23.8</v>
      </c>
      <c r="E206" s="550">
        <v>28000.0</v>
      </c>
      <c r="F206" s="551" t="str">
        <f>E206-E206*'Форма заказа|Summary of order'!$D$16</f>
        <v>28,000.00 ₽</v>
      </c>
      <c r="G206" s="552" t="str">
        <f>E206/'Форма заказа|Summary of order'!$E$18</f>
        <v>373.33 €</v>
      </c>
      <c r="H206" s="611"/>
      <c r="I206" s="170"/>
      <c r="J206" s="170"/>
      <c r="K206" s="143"/>
      <c r="L206" s="170"/>
      <c r="M206" s="143"/>
      <c r="N206" s="170"/>
      <c r="O206" s="170"/>
      <c r="P206" s="170"/>
      <c r="Q206" s="170"/>
      <c r="R206" s="170"/>
      <c r="S206" s="170"/>
      <c r="T206" s="171"/>
      <c r="U206" s="112" t="str">
        <f t="shared" si="43"/>
        <v>0</v>
      </c>
      <c r="V206" s="554" t="str">
        <f t="shared" si="47"/>
        <v>0</v>
      </c>
      <c r="W206" s="555" t="str">
        <f t="shared" si="48"/>
        <v>  -   ₽ </v>
      </c>
      <c r="X206" s="556" t="str">
        <f t="shared" si="49"/>
        <v>  - € </v>
      </c>
    </row>
    <row r="207" ht="28.5" customHeight="1">
      <c r="A207" s="641" t="s">
        <v>487</v>
      </c>
      <c r="B207" s="661"/>
      <c r="C207" s="644" t="s">
        <v>390</v>
      </c>
      <c r="D207" s="644">
        <v>5.8</v>
      </c>
      <c r="E207" s="559">
        <v>14900.0</v>
      </c>
      <c r="F207" s="560" t="str">
        <f>E207-E207*'Форма заказа|Summary of order'!$D$16</f>
        <v>14,900.00 ₽</v>
      </c>
      <c r="G207" s="561" t="str">
        <f>E207/'Форма заказа|Summary of order'!$E$18</f>
        <v>198.67 €</v>
      </c>
      <c r="H207" s="642"/>
      <c r="I207" s="643"/>
      <c r="J207" s="643"/>
      <c r="K207" s="644"/>
      <c r="L207" s="643"/>
      <c r="M207" s="644"/>
      <c r="N207" s="643"/>
      <c r="O207" s="643"/>
      <c r="P207" s="643"/>
      <c r="Q207" s="643"/>
      <c r="R207" s="643"/>
      <c r="S207" s="643"/>
      <c r="T207" s="645"/>
      <c r="U207" s="619" t="str">
        <f t="shared" si="43"/>
        <v>0</v>
      </c>
      <c r="V207" s="564" t="str">
        <f t="shared" si="47"/>
        <v>0</v>
      </c>
      <c r="W207" s="565" t="str">
        <f t="shared" si="48"/>
        <v>  -   ₽ </v>
      </c>
      <c r="X207" s="566" t="str">
        <f t="shared" si="49"/>
        <v>  - € </v>
      </c>
    </row>
    <row r="208" ht="42.0" customHeight="1">
      <c r="A208" s="115" t="s">
        <v>488</v>
      </c>
      <c r="B208" s="678"/>
      <c r="C208" s="116" t="s">
        <v>390</v>
      </c>
      <c r="D208" s="116">
        <v>2.0</v>
      </c>
      <c r="E208" s="541">
        <v>5100.0</v>
      </c>
      <c r="F208" s="542" t="str">
        <f>E208-E208*'Форма заказа|Summary of order'!$D$16</f>
        <v>5,100.00 ₽</v>
      </c>
      <c r="G208" s="543" t="str">
        <f>E208/'Форма заказа|Summary of order'!$E$18</f>
        <v>68.00 €</v>
      </c>
      <c r="H208" s="544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22"/>
      <c r="U208" s="236" t="str">
        <f t="shared" si="43"/>
        <v>0</v>
      </c>
      <c r="V208" s="545" t="str">
        <f t="shared" si="47"/>
        <v>0</v>
      </c>
      <c r="W208" s="546" t="str">
        <f t="shared" si="48"/>
        <v>  -   ₽ </v>
      </c>
      <c r="X208" s="547" t="str">
        <f t="shared" si="49"/>
        <v>  - € </v>
      </c>
    </row>
    <row r="209" ht="42.0" customHeight="1">
      <c r="A209" s="136" t="s">
        <v>488</v>
      </c>
      <c r="B209" s="646"/>
      <c r="C209" s="143" t="s">
        <v>391</v>
      </c>
      <c r="D209" s="143">
        <v>8.3</v>
      </c>
      <c r="E209" s="550">
        <v>12800.0</v>
      </c>
      <c r="F209" s="551" t="str">
        <f>E209-E209*'Форма заказа|Summary of order'!$D$16</f>
        <v>12,800.00 ₽</v>
      </c>
      <c r="G209" s="552" t="str">
        <f>E209/'Форма заказа|Summary of order'!$E$18</f>
        <v>170.67 €</v>
      </c>
      <c r="H209" s="611"/>
      <c r="I209" s="170"/>
      <c r="J209" s="170"/>
      <c r="K209" s="143"/>
      <c r="L209" s="170"/>
      <c r="M209" s="143"/>
      <c r="N209" s="170"/>
      <c r="O209" s="170"/>
      <c r="P209" s="170"/>
      <c r="Q209" s="170"/>
      <c r="R209" s="170"/>
      <c r="S209" s="170"/>
      <c r="T209" s="171"/>
      <c r="U209" s="112" t="str">
        <f t="shared" si="43"/>
        <v>0</v>
      </c>
      <c r="V209" s="554" t="str">
        <f t="shared" si="47"/>
        <v>0</v>
      </c>
      <c r="W209" s="555" t="str">
        <f t="shared" si="48"/>
        <v>  -   ₽ </v>
      </c>
      <c r="X209" s="556" t="str">
        <f t="shared" si="49"/>
        <v>  - € </v>
      </c>
    </row>
    <row r="210" ht="42.0" customHeight="1">
      <c r="A210" s="158" t="s">
        <v>489</v>
      </c>
      <c r="B210" s="665"/>
      <c r="C210" s="159" t="s">
        <v>390</v>
      </c>
      <c r="D210" s="159">
        <v>2.0</v>
      </c>
      <c r="E210" s="580">
        <v>7800.0</v>
      </c>
      <c r="F210" s="581" t="str">
        <f>E210-E210*'Форма заказа|Summary of order'!$D$16</f>
        <v>7,800.00 ₽</v>
      </c>
      <c r="G210" s="582" t="str">
        <f>E210/'Форма заказа|Summary of order'!$E$18</f>
        <v>104.00 €</v>
      </c>
      <c r="H210" s="616"/>
      <c r="I210" s="617"/>
      <c r="J210" s="617"/>
      <c r="K210" s="159"/>
      <c r="L210" s="617"/>
      <c r="M210" s="159"/>
      <c r="N210" s="617"/>
      <c r="O210" s="617"/>
      <c r="P210" s="617"/>
      <c r="Q210" s="617"/>
      <c r="R210" s="617"/>
      <c r="S210" s="617"/>
      <c r="T210" s="618"/>
      <c r="U210" s="619" t="str">
        <f t="shared" si="43"/>
        <v>0</v>
      </c>
      <c r="V210" s="564" t="str">
        <f t="shared" si="47"/>
        <v>0</v>
      </c>
      <c r="W210" s="565" t="str">
        <f t="shared" si="48"/>
        <v>  -   ₽ </v>
      </c>
      <c r="X210" s="566" t="str">
        <f t="shared" si="49"/>
        <v>  - € </v>
      </c>
    </row>
    <row r="211" ht="38.25" customHeight="1">
      <c r="A211" s="169" t="s">
        <v>490</v>
      </c>
      <c r="B211" s="688"/>
      <c r="C211" s="170" t="s">
        <v>390</v>
      </c>
      <c r="D211" s="170">
        <v>3.2</v>
      </c>
      <c r="E211" s="605">
        <v>6200.0</v>
      </c>
      <c r="F211" s="606" t="str">
        <f>E211-E211*'Форма заказа|Summary of order'!$D$16</f>
        <v>6,200.00 ₽</v>
      </c>
      <c r="G211" s="607" t="str">
        <f>E211/'Форма заказа|Summary of order'!$E$18</f>
        <v>82.67 €</v>
      </c>
      <c r="H211" s="611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1"/>
      <c r="U211" s="236" t="str">
        <f t="shared" si="43"/>
        <v>0</v>
      </c>
      <c r="V211" s="545" t="str">
        <f t="shared" si="47"/>
        <v>0</v>
      </c>
      <c r="W211" s="546" t="str">
        <f t="shared" si="48"/>
        <v>  -   ₽ </v>
      </c>
      <c r="X211" s="547" t="str">
        <f t="shared" si="49"/>
        <v>  - € </v>
      </c>
    </row>
    <row r="212" ht="38.25" customHeight="1">
      <c r="A212" s="136" t="s">
        <v>490</v>
      </c>
      <c r="B212" s="646"/>
      <c r="C212" s="143" t="s">
        <v>391</v>
      </c>
      <c r="D212" s="143">
        <v>5.7</v>
      </c>
      <c r="E212" s="550">
        <v>10200.0</v>
      </c>
      <c r="F212" s="551" t="str">
        <f>E212-E212*'Форма заказа|Summary of order'!$D$16</f>
        <v>10,200.00 ₽</v>
      </c>
      <c r="G212" s="552" t="str">
        <f>E212/'Форма заказа|Summary of order'!$E$18</f>
        <v>136.00 €</v>
      </c>
      <c r="H212" s="611"/>
      <c r="I212" s="170"/>
      <c r="J212" s="170"/>
      <c r="K212" s="143"/>
      <c r="L212" s="170"/>
      <c r="M212" s="143"/>
      <c r="N212" s="170"/>
      <c r="O212" s="170"/>
      <c r="P212" s="170"/>
      <c r="Q212" s="170"/>
      <c r="R212" s="170"/>
      <c r="S212" s="170"/>
      <c r="T212" s="171"/>
      <c r="U212" s="112" t="str">
        <f t="shared" si="43"/>
        <v>0</v>
      </c>
      <c r="V212" s="554" t="str">
        <f t="shared" si="47"/>
        <v>0</v>
      </c>
      <c r="W212" s="555" t="str">
        <f t="shared" si="48"/>
        <v>  -   ₽ </v>
      </c>
      <c r="X212" s="556" t="str">
        <f t="shared" si="49"/>
        <v>  - € </v>
      </c>
    </row>
    <row r="213" ht="38.25" customHeight="1">
      <c r="A213" s="641" t="s">
        <v>491</v>
      </c>
      <c r="B213" s="661"/>
      <c r="C213" s="644" t="s">
        <v>390</v>
      </c>
      <c r="D213" s="644">
        <v>3.2</v>
      </c>
      <c r="E213" s="559">
        <v>9500.0</v>
      </c>
      <c r="F213" s="560" t="str">
        <f>E213-E213*'Форма заказа|Summary of order'!$D$16</f>
        <v>9,500.00 ₽</v>
      </c>
      <c r="G213" s="561" t="str">
        <f>E213/'Форма заказа|Summary of order'!$E$18</f>
        <v>126.67 €</v>
      </c>
      <c r="H213" s="642"/>
      <c r="I213" s="643"/>
      <c r="J213" s="643"/>
      <c r="K213" s="644"/>
      <c r="L213" s="643"/>
      <c r="M213" s="644"/>
      <c r="N213" s="643"/>
      <c r="O213" s="643"/>
      <c r="P213" s="643"/>
      <c r="Q213" s="643"/>
      <c r="R213" s="643"/>
      <c r="S213" s="643"/>
      <c r="T213" s="645"/>
      <c r="U213" s="619" t="str">
        <f t="shared" si="43"/>
        <v>0</v>
      </c>
      <c r="V213" s="564" t="str">
        <f t="shared" si="47"/>
        <v>0</v>
      </c>
      <c r="W213" s="565" t="str">
        <f t="shared" si="48"/>
        <v>  -   ₽ </v>
      </c>
      <c r="X213" s="566" t="str">
        <f t="shared" si="49"/>
        <v>  - € </v>
      </c>
    </row>
    <row r="214" ht="38.25" customHeight="1">
      <c r="A214" s="115" t="s">
        <v>492</v>
      </c>
      <c r="B214" s="678"/>
      <c r="C214" s="116" t="s">
        <v>391</v>
      </c>
      <c r="D214" s="116">
        <v>6.7</v>
      </c>
      <c r="E214" s="541">
        <v>12000.0</v>
      </c>
      <c r="F214" s="542" t="str">
        <f>E214-E214*'Форма заказа|Summary of order'!$D$16</f>
        <v>12,000.00 ₽</v>
      </c>
      <c r="G214" s="543" t="str">
        <f>E214/'Форма заказа|Summary of order'!$E$18</f>
        <v>160.00 €</v>
      </c>
      <c r="H214" s="544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22"/>
      <c r="U214" s="112" t="str">
        <f t="shared" si="43"/>
        <v>0</v>
      </c>
      <c r="V214" s="612" t="str">
        <f t="shared" si="47"/>
        <v>0</v>
      </c>
      <c r="W214" s="608" t="str">
        <f t="shared" si="48"/>
        <v>  -   ₽ </v>
      </c>
      <c r="X214" s="609" t="str">
        <f t="shared" si="49"/>
        <v>  - € </v>
      </c>
    </row>
    <row r="215" ht="38.25" customHeight="1">
      <c r="A215" s="136" t="s">
        <v>492</v>
      </c>
      <c r="B215" s="646"/>
      <c r="C215" s="143" t="s">
        <v>395</v>
      </c>
      <c r="D215" s="143">
        <v>15.1</v>
      </c>
      <c r="E215" s="550">
        <v>22000.0</v>
      </c>
      <c r="F215" s="551" t="str">
        <f>E215-E215*'Форма заказа|Summary of order'!$D$16</f>
        <v>22,000.00 ₽</v>
      </c>
      <c r="G215" s="552" t="str">
        <f>E215/'Форма заказа|Summary of order'!$E$18</f>
        <v>293.33 €</v>
      </c>
      <c r="H215" s="611"/>
      <c r="I215" s="170"/>
      <c r="J215" s="170"/>
      <c r="K215" s="143"/>
      <c r="L215" s="170"/>
      <c r="M215" s="143"/>
      <c r="N215" s="170"/>
      <c r="O215" s="170"/>
      <c r="P215" s="170"/>
      <c r="Q215" s="170"/>
      <c r="R215" s="170"/>
      <c r="S215" s="170"/>
      <c r="T215" s="171"/>
      <c r="U215" s="112" t="str">
        <f t="shared" si="43"/>
        <v>0</v>
      </c>
      <c r="V215" s="554" t="str">
        <f t="shared" si="47"/>
        <v>0</v>
      </c>
      <c r="W215" s="555" t="str">
        <f t="shared" si="48"/>
        <v>  -   ₽ </v>
      </c>
      <c r="X215" s="556" t="str">
        <f t="shared" si="49"/>
        <v>  - € </v>
      </c>
    </row>
    <row r="216" ht="38.25" customHeight="1">
      <c r="A216" s="136" t="s">
        <v>492</v>
      </c>
      <c r="B216" s="646"/>
      <c r="C216" s="143" t="s">
        <v>442</v>
      </c>
      <c r="D216" s="143">
        <v>27.0</v>
      </c>
      <c r="E216" s="550">
        <v>36100.0</v>
      </c>
      <c r="F216" s="551" t="str">
        <f>E216-E216*'Форма заказа|Summary of order'!$D$16</f>
        <v>36,100.00 ₽</v>
      </c>
      <c r="G216" s="552" t="str">
        <f>E216/'Форма заказа|Summary of order'!$E$18</f>
        <v>481.33 €</v>
      </c>
      <c r="H216" s="611"/>
      <c r="I216" s="170"/>
      <c r="J216" s="170"/>
      <c r="K216" s="143"/>
      <c r="L216" s="170"/>
      <c r="M216" s="143"/>
      <c r="N216" s="170"/>
      <c r="O216" s="170"/>
      <c r="P216" s="170"/>
      <c r="Q216" s="170"/>
      <c r="R216" s="170"/>
      <c r="S216" s="170"/>
      <c r="T216" s="171"/>
      <c r="U216" s="112" t="str">
        <f t="shared" si="43"/>
        <v>0</v>
      </c>
      <c r="V216" s="554" t="str">
        <f t="shared" si="47"/>
        <v>0</v>
      </c>
      <c r="W216" s="555" t="str">
        <f t="shared" si="48"/>
        <v>  -   ₽ </v>
      </c>
      <c r="X216" s="556" t="str">
        <f t="shared" si="49"/>
        <v>  - € </v>
      </c>
    </row>
    <row r="217" ht="38.25" customHeight="1">
      <c r="A217" s="158" t="s">
        <v>493</v>
      </c>
      <c r="B217" s="665"/>
      <c r="C217" s="159" t="s">
        <v>391</v>
      </c>
      <c r="D217" s="159">
        <v>6.7</v>
      </c>
      <c r="E217" s="580">
        <v>15400.0</v>
      </c>
      <c r="F217" s="581" t="str">
        <f>E217-E217*'Форма заказа|Summary of order'!$D$16</f>
        <v>15,400.00 ₽</v>
      </c>
      <c r="G217" s="582" t="str">
        <f>E217/'Форма заказа|Summary of order'!$E$18</f>
        <v>205.33 €</v>
      </c>
      <c r="H217" s="616"/>
      <c r="I217" s="617"/>
      <c r="J217" s="617"/>
      <c r="K217" s="159"/>
      <c r="L217" s="617"/>
      <c r="M217" s="159"/>
      <c r="N217" s="617"/>
      <c r="O217" s="617"/>
      <c r="P217" s="617"/>
      <c r="Q217" s="617"/>
      <c r="R217" s="617"/>
      <c r="S217" s="617"/>
      <c r="T217" s="618"/>
      <c r="U217" s="112" t="str">
        <f t="shared" si="43"/>
        <v>0</v>
      </c>
      <c r="V217" s="554" t="str">
        <f t="shared" si="47"/>
        <v>0</v>
      </c>
      <c r="W217" s="555" t="str">
        <f t="shared" si="48"/>
        <v>  -   ₽ </v>
      </c>
      <c r="X217" s="556" t="str">
        <f t="shared" si="49"/>
        <v>  - € </v>
      </c>
    </row>
    <row r="218" ht="21.0" customHeight="1">
      <c r="A218" s="648" t="s">
        <v>494</v>
      </c>
      <c r="B218" s="289"/>
      <c r="C218" s="289"/>
      <c r="D218" s="289"/>
      <c r="E218" s="626"/>
      <c r="F218" s="626"/>
      <c r="G218" s="693"/>
      <c r="H218" s="626"/>
      <c r="I218" s="626"/>
      <c r="J218" s="626"/>
      <c r="K218" s="626"/>
      <c r="L218" s="626"/>
      <c r="M218" s="626"/>
      <c r="N218" s="626"/>
      <c r="O218" s="626"/>
      <c r="P218" s="626"/>
      <c r="Q218" s="626"/>
      <c r="R218" s="626"/>
      <c r="S218" s="626"/>
      <c r="T218" s="626"/>
      <c r="U218" s="626"/>
      <c r="V218" s="289"/>
      <c r="W218" s="289"/>
      <c r="X218" s="629"/>
    </row>
    <row r="219" ht="45.0" customHeight="1">
      <c r="A219" s="126" t="s">
        <v>495</v>
      </c>
      <c r="B219" s="595"/>
      <c r="C219" s="540" t="s">
        <v>390</v>
      </c>
      <c r="D219" s="116">
        <v>5.5</v>
      </c>
      <c r="E219" s="541">
        <v>11800.0</v>
      </c>
      <c r="F219" s="542" t="str">
        <f>E219-E219*'Форма заказа|Summary of order'!$D$16</f>
        <v>11,800.00 ₽</v>
      </c>
      <c r="G219" s="543" t="str">
        <f>E219/'Форма заказа|Summary of order'!$E$18</f>
        <v>157.33 €</v>
      </c>
      <c r="H219" s="544"/>
      <c r="I219" s="116"/>
      <c r="J219" s="116"/>
      <c r="K219" s="143"/>
      <c r="L219" s="116"/>
      <c r="M219" s="143"/>
      <c r="N219" s="116"/>
      <c r="O219" s="116"/>
      <c r="P219" s="116"/>
      <c r="Q219" s="116"/>
      <c r="R219" s="116"/>
      <c r="S219" s="116"/>
      <c r="T219" s="122"/>
      <c r="U219" s="236" t="str">
        <f t="shared" ref="U219:U269" si="50">D219*V219</f>
        <v>0</v>
      </c>
      <c r="V219" s="545" t="str">
        <f t="shared" ref="V219:V243" si="51">SUM(H219:T219)</f>
        <v>0</v>
      </c>
      <c r="W219" s="546" t="str">
        <f t="shared" ref="W219:W243" si="52">V219*E219</f>
        <v>  -   ₽ </v>
      </c>
      <c r="X219" s="547" t="str">
        <f t="shared" ref="X219:X243" si="53">V219*G219</f>
        <v>  - € </v>
      </c>
    </row>
    <row r="220" ht="45.0" customHeight="1">
      <c r="A220" s="136" t="s">
        <v>495</v>
      </c>
      <c r="B220" s="646"/>
      <c r="C220" s="143" t="s">
        <v>391</v>
      </c>
      <c r="D220" s="143">
        <v>9.9</v>
      </c>
      <c r="E220" s="550">
        <v>16100.0</v>
      </c>
      <c r="F220" s="551" t="str">
        <f>E220-E220*'Форма заказа|Summary of order'!$D$16</f>
        <v>16,100.00 ₽</v>
      </c>
      <c r="G220" s="552" t="str">
        <f>E220/'Форма заказа|Summary of order'!$E$18</f>
        <v>214.67 €</v>
      </c>
      <c r="H220" s="611"/>
      <c r="I220" s="170"/>
      <c r="J220" s="170"/>
      <c r="K220" s="143"/>
      <c r="L220" s="170"/>
      <c r="M220" s="143"/>
      <c r="N220" s="170"/>
      <c r="O220" s="170"/>
      <c r="P220" s="170"/>
      <c r="Q220" s="170"/>
      <c r="R220" s="170"/>
      <c r="S220" s="170"/>
      <c r="T220" s="171"/>
      <c r="U220" s="112" t="str">
        <f t="shared" si="50"/>
        <v>0</v>
      </c>
      <c r="V220" s="554" t="str">
        <f t="shared" si="51"/>
        <v>0</v>
      </c>
      <c r="W220" s="555" t="str">
        <f t="shared" si="52"/>
        <v>  -   ₽ </v>
      </c>
      <c r="X220" s="556" t="str">
        <f t="shared" si="53"/>
        <v>  - € </v>
      </c>
    </row>
    <row r="221" ht="45.0" customHeight="1">
      <c r="A221" s="158" t="s">
        <v>496</v>
      </c>
      <c r="B221" s="665"/>
      <c r="C221" s="159" t="s">
        <v>391</v>
      </c>
      <c r="D221" s="159">
        <v>9.9</v>
      </c>
      <c r="E221" s="580">
        <v>19100.0</v>
      </c>
      <c r="F221" s="581" t="str">
        <f>E221-E221*'Форма заказа|Summary of order'!$D$16</f>
        <v>19,100.00 ₽</v>
      </c>
      <c r="G221" s="582" t="str">
        <f>E221/'Форма заказа|Summary of order'!$E$18</f>
        <v>254.67 €</v>
      </c>
      <c r="H221" s="642"/>
      <c r="I221" s="643"/>
      <c r="J221" s="643"/>
      <c r="K221" s="644"/>
      <c r="L221" s="643"/>
      <c r="M221" s="644"/>
      <c r="N221" s="643"/>
      <c r="O221" s="643"/>
      <c r="P221" s="643"/>
      <c r="Q221" s="643"/>
      <c r="R221" s="643"/>
      <c r="S221" s="643"/>
      <c r="T221" s="645"/>
      <c r="U221" s="619" t="str">
        <f t="shared" si="50"/>
        <v>0</v>
      </c>
      <c r="V221" s="564" t="str">
        <f t="shared" si="51"/>
        <v>0</v>
      </c>
      <c r="W221" s="565" t="str">
        <f t="shared" si="52"/>
        <v>  -   ₽ </v>
      </c>
      <c r="X221" s="566" t="str">
        <f t="shared" si="53"/>
        <v>  - € </v>
      </c>
    </row>
    <row r="222" ht="33.75" customHeight="1">
      <c r="A222" s="126" t="s">
        <v>497</v>
      </c>
      <c r="B222" s="595"/>
      <c r="C222" s="540" t="s">
        <v>390</v>
      </c>
      <c r="D222" s="116">
        <v>4.3</v>
      </c>
      <c r="E222" s="541">
        <v>5300.0</v>
      </c>
      <c r="F222" s="542" t="str">
        <f>E222-E222*'Форма заказа|Summary of order'!$D$16</f>
        <v>5,300.00 ₽</v>
      </c>
      <c r="G222" s="543" t="str">
        <f>E222/'Форма заказа|Summary of order'!$E$18</f>
        <v>70.67 €</v>
      </c>
      <c r="H222" s="544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22"/>
      <c r="U222" s="236" t="str">
        <f t="shared" si="50"/>
        <v>0</v>
      </c>
      <c r="V222" s="545" t="str">
        <f t="shared" si="51"/>
        <v>0</v>
      </c>
      <c r="W222" s="546" t="str">
        <f t="shared" si="52"/>
        <v>  -   ₽ </v>
      </c>
      <c r="X222" s="547" t="str">
        <f t="shared" si="53"/>
        <v>  - € </v>
      </c>
    </row>
    <row r="223" ht="33.75" customHeight="1">
      <c r="A223" s="136" t="s">
        <v>497</v>
      </c>
      <c r="B223" s="646"/>
      <c r="C223" s="143" t="s">
        <v>391</v>
      </c>
      <c r="D223" s="143">
        <v>7.6</v>
      </c>
      <c r="E223" s="550">
        <v>7800.0</v>
      </c>
      <c r="F223" s="551" t="str">
        <f>E223-E223*'Форма заказа|Summary of order'!$D$16</f>
        <v>7,800.00 ₽</v>
      </c>
      <c r="G223" s="552" t="str">
        <f>E223/'Форма заказа|Summary of order'!$E$18</f>
        <v>104.00 €</v>
      </c>
      <c r="H223" s="611"/>
      <c r="I223" s="170"/>
      <c r="J223" s="170"/>
      <c r="K223" s="143"/>
      <c r="L223" s="170"/>
      <c r="M223" s="143"/>
      <c r="N223" s="170"/>
      <c r="O223" s="170"/>
      <c r="P223" s="170"/>
      <c r="Q223" s="170"/>
      <c r="R223" s="170"/>
      <c r="S223" s="170"/>
      <c r="T223" s="171"/>
      <c r="U223" s="112" t="str">
        <f t="shared" si="50"/>
        <v>0</v>
      </c>
      <c r="V223" s="554" t="str">
        <f t="shared" si="51"/>
        <v>0</v>
      </c>
      <c r="W223" s="555" t="str">
        <f t="shared" si="52"/>
        <v>  -   ₽ </v>
      </c>
      <c r="X223" s="556" t="str">
        <f t="shared" si="53"/>
        <v>  - € </v>
      </c>
    </row>
    <row r="224" ht="33.75" customHeight="1">
      <c r="A224" s="158" t="s">
        <v>498</v>
      </c>
      <c r="B224" s="665"/>
      <c r="C224" s="159" t="s">
        <v>391</v>
      </c>
      <c r="D224" s="159">
        <v>7.6</v>
      </c>
      <c r="E224" s="580">
        <v>8800.0</v>
      </c>
      <c r="F224" s="581" t="str">
        <f>E224-E224*'Форма заказа|Summary of order'!$D$16</f>
        <v>8,800.00 ₽</v>
      </c>
      <c r="G224" s="582" t="str">
        <f>E224/'Форма заказа|Summary of order'!$E$18</f>
        <v>117.33 €</v>
      </c>
      <c r="H224" s="616"/>
      <c r="I224" s="617"/>
      <c r="J224" s="617"/>
      <c r="K224" s="159"/>
      <c r="L224" s="617"/>
      <c r="M224" s="159"/>
      <c r="N224" s="617"/>
      <c r="O224" s="617"/>
      <c r="P224" s="617"/>
      <c r="Q224" s="617"/>
      <c r="R224" s="617"/>
      <c r="S224" s="617"/>
      <c r="T224" s="618"/>
      <c r="U224" s="619" t="str">
        <f t="shared" si="50"/>
        <v>0</v>
      </c>
      <c r="V224" s="564" t="str">
        <f t="shared" si="51"/>
        <v>0</v>
      </c>
      <c r="W224" s="565" t="str">
        <f t="shared" si="52"/>
        <v>  -   ₽ </v>
      </c>
      <c r="X224" s="566" t="str">
        <f t="shared" si="53"/>
        <v>  - € </v>
      </c>
    </row>
    <row r="225" ht="48.0" customHeight="1">
      <c r="A225" s="126" t="s">
        <v>499</v>
      </c>
      <c r="B225" s="595"/>
      <c r="C225" s="540" t="s">
        <v>390</v>
      </c>
      <c r="D225" s="116">
        <v>4.5</v>
      </c>
      <c r="E225" s="541">
        <v>9800.0</v>
      </c>
      <c r="F225" s="542" t="str">
        <f>E225-E225*'Форма заказа|Summary of order'!$D$16</f>
        <v>9,800.00 ₽</v>
      </c>
      <c r="G225" s="543" t="str">
        <f>E225/'Форма заказа|Summary of order'!$E$18</f>
        <v>130.67 €</v>
      </c>
      <c r="H225" s="611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1"/>
      <c r="U225" s="236" t="str">
        <f t="shared" si="50"/>
        <v>0</v>
      </c>
      <c r="V225" s="545" t="str">
        <f t="shared" si="51"/>
        <v>0</v>
      </c>
      <c r="W225" s="546" t="str">
        <f t="shared" si="52"/>
        <v>  -   ₽ </v>
      </c>
      <c r="X225" s="547" t="str">
        <f t="shared" si="53"/>
        <v>  - € </v>
      </c>
    </row>
    <row r="226" ht="48.0" customHeight="1">
      <c r="A226" s="136" t="s">
        <v>499</v>
      </c>
      <c r="B226" s="646"/>
      <c r="C226" s="143" t="s">
        <v>391</v>
      </c>
      <c r="D226" s="143">
        <v>8.1</v>
      </c>
      <c r="E226" s="550">
        <v>13200.0</v>
      </c>
      <c r="F226" s="551" t="str">
        <f>E226-E226*'Форма заказа|Summary of order'!$D$16</f>
        <v>13,200.00 ₽</v>
      </c>
      <c r="G226" s="552" t="str">
        <f>E226/'Форма заказа|Summary of order'!$E$18</f>
        <v>176.00 €</v>
      </c>
      <c r="H226" s="611"/>
      <c r="I226" s="170"/>
      <c r="J226" s="170"/>
      <c r="K226" s="143"/>
      <c r="L226" s="170"/>
      <c r="M226" s="143"/>
      <c r="N226" s="170"/>
      <c r="O226" s="170"/>
      <c r="P226" s="170"/>
      <c r="Q226" s="170"/>
      <c r="R226" s="170"/>
      <c r="S226" s="170"/>
      <c r="T226" s="171"/>
      <c r="U226" s="112" t="str">
        <f t="shared" si="50"/>
        <v>0</v>
      </c>
      <c r="V226" s="554" t="str">
        <f t="shared" si="51"/>
        <v>0</v>
      </c>
      <c r="W226" s="555" t="str">
        <f t="shared" si="52"/>
        <v>  -   ₽ </v>
      </c>
      <c r="X226" s="556" t="str">
        <f t="shared" si="53"/>
        <v>  - € </v>
      </c>
    </row>
    <row r="227" ht="48.0" customHeight="1">
      <c r="A227" s="158" t="s">
        <v>500</v>
      </c>
      <c r="B227" s="665"/>
      <c r="C227" s="159" t="s">
        <v>391</v>
      </c>
      <c r="D227" s="159">
        <v>8.1</v>
      </c>
      <c r="E227" s="580">
        <v>16800.0</v>
      </c>
      <c r="F227" s="581" t="str">
        <f>E227-E227*'Форма заказа|Summary of order'!$D$16</f>
        <v>16,800.00 ₽</v>
      </c>
      <c r="G227" s="582" t="str">
        <f>E227/'Форма заказа|Summary of order'!$E$18</f>
        <v>224.00 €</v>
      </c>
      <c r="H227" s="642"/>
      <c r="I227" s="643"/>
      <c r="J227" s="643"/>
      <c r="K227" s="644"/>
      <c r="L227" s="643"/>
      <c r="M227" s="644"/>
      <c r="N227" s="643"/>
      <c r="O227" s="643"/>
      <c r="P227" s="643"/>
      <c r="Q227" s="643"/>
      <c r="R227" s="643"/>
      <c r="S227" s="643"/>
      <c r="T227" s="645"/>
      <c r="U227" s="619" t="str">
        <f t="shared" si="50"/>
        <v>0</v>
      </c>
      <c r="V227" s="564" t="str">
        <f t="shared" si="51"/>
        <v>0</v>
      </c>
      <c r="W227" s="565" t="str">
        <f t="shared" si="52"/>
        <v>  -   ₽ </v>
      </c>
      <c r="X227" s="566" t="str">
        <f t="shared" si="53"/>
        <v>  - € </v>
      </c>
    </row>
    <row r="228" ht="43.5" customHeight="1">
      <c r="A228" s="126" t="s">
        <v>501</v>
      </c>
      <c r="B228" s="595"/>
      <c r="C228" s="540" t="s">
        <v>390</v>
      </c>
      <c r="D228" s="116">
        <v>5.4</v>
      </c>
      <c r="E228" s="541">
        <v>11900.0</v>
      </c>
      <c r="F228" s="542" t="str">
        <f>E228-E228*'Форма заказа|Summary of order'!$D$16</f>
        <v>11,900.00 ₽</v>
      </c>
      <c r="G228" s="543" t="str">
        <f>E228/'Форма заказа|Summary of order'!$E$18</f>
        <v>158.67 €</v>
      </c>
      <c r="H228" s="544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22"/>
      <c r="U228" s="236" t="str">
        <f t="shared" si="50"/>
        <v>0</v>
      </c>
      <c r="V228" s="545" t="str">
        <f t="shared" si="51"/>
        <v>0</v>
      </c>
      <c r="W228" s="546" t="str">
        <f t="shared" si="52"/>
        <v>  -   ₽ </v>
      </c>
      <c r="X228" s="547" t="str">
        <f t="shared" si="53"/>
        <v>  - € </v>
      </c>
    </row>
    <row r="229" ht="43.5" customHeight="1">
      <c r="A229" s="136" t="s">
        <v>501</v>
      </c>
      <c r="B229" s="646"/>
      <c r="C229" s="143" t="s">
        <v>391</v>
      </c>
      <c r="D229" s="143">
        <v>9.8</v>
      </c>
      <c r="E229" s="550">
        <v>16400.0</v>
      </c>
      <c r="F229" s="551" t="str">
        <f>E229-E229*'Форма заказа|Summary of order'!$D$16</f>
        <v>16,400.00 ₽</v>
      </c>
      <c r="G229" s="552" t="str">
        <f>E229/'Форма заказа|Summary of order'!$E$18</f>
        <v>218.67 €</v>
      </c>
      <c r="H229" s="611"/>
      <c r="I229" s="170"/>
      <c r="J229" s="170"/>
      <c r="K229" s="143"/>
      <c r="L229" s="170"/>
      <c r="M229" s="143"/>
      <c r="N229" s="170"/>
      <c r="O229" s="170"/>
      <c r="P229" s="170"/>
      <c r="Q229" s="170"/>
      <c r="R229" s="170"/>
      <c r="S229" s="170"/>
      <c r="T229" s="171"/>
      <c r="U229" s="112" t="str">
        <f t="shared" si="50"/>
        <v>0</v>
      </c>
      <c r="V229" s="554" t="str">
        <f t="shared" si="51"/>
        <v>0</v>
      </c>
      <c r="W229" s="555" t="str">
        <f t="shared" si="52"/>
        <v>  -   ₽ </v>
      </c>
      <c r="X229" s="556" t="str">
        <f t="shared" si="53"/>
        <v>  - € </v>
      </c>
    </row>
    <row r="230" ht="43.5" customHeight="1">
      <c r="A230" s="158" t="s">
        <v>502</v>
      </c>
      <c r="B230" s="665"/>
      <c r="C230" s="159" t="s">
        <v>391</v>
      </c>
      <c r="D230" s="159">
        <v>9.8</v>
      </c>
      <c r="E230" s="580">
        <v>20900.0</v>
      </c>
      <c r="F230" s="581" t="str">
        <f>E230-E230*'Форма заказа|Summary of order'!$D$16</f>
        <v>20,900.00 ₽</v>
      </c>
      <c r="G230" s="582" t="str">
        <f>E230/'Форма заказа|Summary of order'!$E$18</f>
        <v>278.67 €</v>
      </c>
      <c r="H230" s="562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60"/>
      <c r="U230" s="563" t="str">
        <f t="shared" si="50"/>
        <v>0</v>
      </c>
      <c r="V230" s="564" t="str">
        <f t="shared" si="51"/>
        <v>0</v>
      </c>
      <c r="W230" s="565" t="str">
        <f t="shared" si="52"/>
        <v>  -   ₽ </v>
      </c>
      <c r="X230" s="566" t="str">
        <f t="shared" si="53"/>
        <v>  - € </v>
      </c>
    </row>
    <row r="231" ht="43.5" customHeight="1">
      <c r="A231" s="169" t="s">
        <v>503</v>
      </c>
      <c r="B231" s="688"/>
      <c r="C231" s="170" t="s">
        <v>390</v>
      </c>
      <c r="D231" s="170">
        <v>5.3</v>
      </c>
      <c r="E231" s="605">
        <v>11700.0</v>
      </c>
      <c r="F231" s="606" t="str">
        <f>E231-E231*'Форма заказа|Summary of order'!$D$16</f>
        <v>11,700.00 ₽</v>
      </c>
      <c r="G231" s="607" t="str">
        <f>E231/'Форма заказа|Summary of order'!$E$18</f>
        <v>156.00 €</v>
      </c>
      <c r="H231" s="611"/>
      <c r="I231" s="170"/>
      <c r="J231" s="170"/>
      <c r="K231" s="170"/>
      <c r="L231" s="170"/>
      <c r="M231" s="170"/>
      <c r="N231" s="170"/>
      <c r="O231" s="170"/>
      <c r="P231" s="170"/>
      <c r="Q231" s="170"/>
      <c r="R231" s="170"/>
      <c r="S231" s="170"/>
      <c r="T231" s="171"/>
      <c r="U231" s="112" t="str">
        <f t="shared" si="50"/>
        <v>0</v>
      </c>
      <c r="V231" s="612" t="str">
        <f t="shared" si="51"/>
        <v>0</v>
      </c>
      <c r="W231" s="608" t="str">
        <f t="shared" si="52"/>
        <v>  -   ₽ </v>
      </c>
      <c r="X231" s="609" t="str">
        <f t="shared" si="53"/>
        <v>  - € </v>
      </c>
    </row>
    <row r="232" ht="43.5" customHeight="1">
      <c r="A232" s="136" t="s">
        <v>503</v>
      </c>
      <c r="B232" s="646"/>
      <c r="C232" s="143" t="s">
        <v>391</v>
      </c>
      <c r="D232" s="143">
        <v>9.4</v>
      </c>
      <c r="E232" s="550">
        <v>15800.0</v>
      </c>
      <c r="F232" s="551" t="str">
        <f>E232-E232*'Форма заказа|Summary of order'!$D$16</f>
        <v>15,800.00 ₽</v>
      </c>
      <c r="G232" s="552" t="str">
        <f>E232/'Форма заказа|Summary of order'!$E$18</f>
        <v>210.67 €</v>
      </c>
      <c r="H232" s="611"/>
      <c r="I232" s="170"/>
      <c r="J232" s="170"/>
      <c r="K232" s="143"/>
      <c r="L232" s="170"/>
      <c r="M232" s="143"/>
      <c r="N232" s="170"/>
      <c r="O232" s="170"/>
      <c r="P232" s="170"/>
      <c r="Q232" s="170"/>
      <c r="R232" s="170"/>
      <c r="S232" s="170"/>
      <c r="T232" s="171"/>
      <c r="U232" s="112" t="str">
        <f t="shared" si="50"/>
        <v>0</v>
      </c>
      <c r="V232" s="554" t="str">
        <f t="shared" si="51"/>
        <v>0</v>
      </c>
      <c r="W232" s="555" t="str">
        <f t="shared" si="52"/>
        <v>  -   ₽ </v>
      </c>
      <c r="X232" s="556" t="str">
        <f t="shared" si="53"/>
        <v>  - € </v>
      </c>
    </row>
    <row r="233" ht="43.5" customHeight="1">
      <c r="A233" s="158" t="s">
        <v>504</v>
      </c>
      <c r="B233" s="665"/>
      <c r="C233" s="159" t="s">
        <v>391</v>
      </c>
      <c r="D233" s="159">
        <v>9.4</v>
      </c>
      <c r="E233" s="580">
        <v>20200.0</v>
      </c>
      <c r="F233" s="581" t="str">
        <f>E233-E233*'Форма заказа|Summary of order'!$D$16</f>
        <v>20,200.00 ₽</v>
      </c>
      <c r="G233" s="582" t="str">
        <f>E233/'Форма заказа|Summary of order'!$E$18</f>
        <v>269.33 €</v>
      </c>
      <c r="H233" s="642"/>
      <c r="I233" s="643"/>
      <c r="J233" s="643"/>
      <c r="K233" s="644"/>
      <c r="L233" s="643"/>
      <c r="M233" s="644"/>
      <c r="N233" s="643"/>
      <c r="O233" s="643"/>
      <c r="P233" s="643"/>
      <c r="Q233" s="643"/>
      <c r="R233" s="643"/>
      <c r="S233" s="643"/>
      <c r="T233" s="645"/>
      <c r="U233" s="619" t="str">
        <f t="shared" si="50"/>
        <v>0</v>
      </c>
      <c r="V233" s="564" t="str">
        <f t="shared" si="51"/>
        <v>0</v>
      </c>
      <c r="W233" s="565" t="str">
        <f t="shared" si="52"/>
        <v>  -   ₽ </v>
      </c>
      <c r="X233" s="566" t="str">
        <f t="shared" si="53"/>
        <v>  - € </v>
      </c>
    </row>
    <row r="234" ht="43.5" customHeight="1">
      <c r="A234" s="126" t="s">
        <v>505</v>
      </c>
      <c r="B234" s="595"/>
      <c r="C234" s="540" t="s">
        <v>390</v>
      </c>
      <c r="D234" s="540">
        <v>5.3</v>
      </c>
      <c r="E234" s="541">
        <v>11700.0</v>
      </c>
      <c r="F234" s="542" t="str">
        <f>E234-E234*'Форма заказа|Summary of order'!$D$16</f>
        <v>11,700.00 ₽</v>
      </c>
      <c r="G234" s="543" t="str">
        <f>E234/'Форма заказа|Summary of order'!$E$18</f>
        <v>156.00 €</v>
      </c>
      <c r="H234" s="544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22"/>
      <c r="U234" s="236" t="str">
        <f t="shared" si="50"/>
        <v>0</v>
      </c>
      <c r="V234" s="545" t="str">
        <f t="shared" si="51"/>
        <v>0</v>
      </c>
      <c r="W234" s="546" t="str">
        <f t="shared" si="52"/>
        <v>  -   ₽ </v>
      </c>
      <c r="X234" s="547" t="str">
        <f t="shared" si="53"/>
        <v>  - € </v>
      </c>
    </row>
    <row r="235" ht="43.5" customHeight="1">
      <c r="A235" s="136" t="s">
        <v>505</v>
      </c>
      <c r="B235" s="646"/>
      <c r="C235" s="143" t="s">
        <v>391</v>
      </c>
      <c r="D235" s="143">
        <v>9.4</v>
      </c>
      <c r="E235" s="550">
        <v>15800.0</v>
      </c>
      <c r="F235" s="551" t="str">
        <f>E235-E235*'Форма заказа|Summary of order'!$D$16</f>
        <v>15,800.00 ₽</v>
      </c>
      <c r="G235" s="552" t="str">
        <f>E235/'Форма заказа|Summary of order'!$E$18</f>
        <v>210.67 €</v>
      </c>
      <c r="H235" s="611"/>
      <c r="I235" s="170"/>
      <c r="J235" s="170"/>
      <c r="K235" s="143"/>
      <c r="L235" s="170"/>
      <c r="M235" s="143"/>
      <c r="N235" s="170"/>
      <c r="O235" s="170"/>
      <c r="P235" s="170"/>
      <c r="Q235" s="170"/>
      <c r="R235" s="170"/>
      <c r="S235" s="170"/>
      <c r="T235" s="171"/>
      <c r="U235" s="112" t="str">
        <f t="shared" si="50"/>
        <v>0</v>
      </c>
      <c r="V235" s="554" t="str">
        <f t="shared" si="51"/>
        <v>0</v>
      </c>
      <c r="W235" s="555" t="str">
        <f t="shared" si="52"/>
        <v>  -   ₽ </v>
      </c>
      <c r="X235" s="556" t="str">
        <f t="shared" si="53"/>
        <v>  - € </v>
      </c>
    </row>
    <row r="236" ht="43.5" customHeight="1">
      <c r="A236" s="158" t="s">
        <v>506</v>
      </c>
      <c r="B236" s="665"/>
      <c r="C236" s="159" t="s">
        <v>391</v>
      </c>
      <c r="D236" s="159">
        <v>9.4</v>
      </c>
      <c r="E236" s="580">
        <v>20200.0</v>
      </c>
      <c r="F236" s="581" t="str">
        <f>E236-E236*'Форма заказа|Summary of order'!$D$16</f>
        <v>20,200.00 ₽</v>
      </c>
      <c r="G236" s="582" t="str">
        <f>E236/'Форма заказа|Summary of order'!$E$18</f>
        <v>269.33 €</v>
      </c>
      <c r="H236" s="616"/>
      <c r="I236" s="617"/>
      <c r="J236" s="617"/>
      <c r="K236" s="159"/>
      <c r="L236" s="617"/>
      <c r="M236" s="159"/>
      <c r="N236" s="617"/>
      <c r="O236" s="617"/>
      <c r="P236" s="617"/>
      <c r="Q236" s="617"/>
      <c r="R236" s="617"/>
      <c r="S236" s="617"/>
      <c r="T236" s="618"/>
      <c r="U236" s="619" t="str">
        <f t="shared" si="50"/>
        <v>0</v>
      </c>
      <c r="V236" s="564" t="str">
        <f t="shared" si="51"/>
        <v>0</v>
      </c>
      <c r="W236" s="565" t="str">
        <f t="shared" si="52"/>
        <v>  -   ₽ </v>
      </c>
      <c r="X236" s="566" t="str">
        <f t="shared" si="53"/>
        <v>  - € </v>
      </c>
    </row>
    <row r="237" ht="49.5" customHeight="1">
      <c r="A237" s="126" t="s">
        <v>507</v>
      </c>
      <c r="B237" s="595"/>
      <c r="C237" s="540" t="s">
        <v>390</v>
      </c>
      <c r="D237" s="540">
        <v>5.1</v>
      </c>
      <c r="E237" s="541">
        <v>11400.0</v>
      </c>
      <c r="F237" s="542" t="str">
        <f>E237-E237*'Форма заказа|Summary of order'!$D$16</f>
        <v>11,400.00 ₽</v>
      </c>
      <c r="G237" s="543" t="str">
        <f>E237/'Форма заказа|Summary of order'!$E$18</f>
        <v>152.00 €</v>
      </c>
      <c r="H237" s="611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70"/>
      <c r="T237" s="171"/>
      <c r="U237" s="236" t="str">
        <f t="shared" si="50"/>
        <v>0</v>
      </c>
      <c r="V237" s="545" t="str">
        <f t="shared" si="51"/>
        <v>0</v>
      </c>
      <c r="W237" s="546" t="str">
        <f t="shared" si="52"/>
        <v>  -   ₽ </v>
      </c>
      <c r="X237" s="547" t="str">
        <f t="shared" si="53"/>
        <v>  - € </v>
      </c>
    </row>
    <row r="238" ht="49.5" customHeight="1">
      <c r="A238" s="136" t="s">
        <v>507</v>
      </c>
      <c r="B238" s="646"/>
      <c r="C238" s="143" t="s">
        <v>391</v>
      </c>
      <c r="D238" s="143">
        <v>9.0</v>
      </c>
      <c r="E238" s="550">
        <v>15200.0</v>
      </c>
      <c r="F238" s="551" t="str">
        <f>E238-E238*'Форма заказа|Summary of order'!$D$16</f>
        <v>15,200.00 ₽</v>
      </c>
      <c r="G238" s="552" t="str">
        <f>E238/'Форма заказа|Summary of order'!$E$18</f>
        <v>202.67 €</v>
      </c>
      <c r="H238" s="611"/>
      <c r="I238" s="170"/>
      <c r="J238" s="170"/>
      <c r="K238" s="143"/>
      <c r="L238" s="170"/>
      <c r="M238" s="143"/>
      <c r="N238" s="170"/>
      <c r="O238" s="170"/>
      <c r="P238" s="170"/>
      <c r="Q238" s="170"/>
      <c r="R238" s="170"/>
      <c r="S238" s="170"/>
      <c r="T238" s="171"/>
      <c r="U238" s="112" t="str">
        <f t="shared" si="50"/>
        <v>0</v>
      </c>
      <c r="V238" s="554" t="str">
        <f t="shared" si="51"/>
        <v>0</v>
      </c>
      <c r="W238" s="555" t="str">
        <f t="shared" si="52"/>
        <v>  -   ₽ </v>
      </c>
      <c r="X238" s="556" t="str">
        <f t="shared" si="53"/>
        <v>  - € </v>
      </c>
    </row>
    <row r="239" ht="49.5" customHeight="1">
      <c r="A239" s="158" t="s">
        <v>508</v>
      </c>
      <c r="B239" s="665"/>
      <c r="C239" s="159" t="s">
        <v>391</v>
      </c>
      <c r="D239" s="159">
        <v>9.0</v>
      </c>
      <c r="E239" s="580">
        <v>19400.0</v>
      </c>
      <c r="F239" s="581" t="str">
        <f>E239-E239*'Форма заказа|Summary of order'!$D$16</f>
        <v>19,400.00 ₽</v>
      </c>
      <c r="G239" s="582" t="str">
        <f>E239/'Форма заказа|Summary of order'!$E$18</f>
        <v>258.67 €</v>
      </c>
      <c r="H239" s="642"/>
      <c r="I239" s="643"/>
      <c r="J239" s="643"/>
      <c r="K239" s="644"/>
      <c r="L239" s="643"/>
      <c r="M239" s="644"/>
      <c r="N239" s="643"/>
      <c r="O239" s="643"/>
      <c r="P239" s="643"/>
      <c r="Q239" s="643"/>
      <c r="R239" s="643"/>
      <c r="S239" s="643"/>
      <c r="T239" s="645"/>
      <c r="U239" s="619" t="str">
        <f t="shared" si="50"/>
        <v>0</v>
      </c>
      <c r="V239" s="564" t="str">
        <f t="shared" si="51"/>
        <v>0</v>
      </c>
      <c r="W239" s="565" t="str">
        <f t="shared" si="52"/>
        <v>  -   ₽ </v>
      </c>
      <c r="X239" s="566" t="str">
        <f t="shared" si="53"/>
        <v>  - € </v>
      </c>
    </row>
    <row r="240" ht="36.0" customHeight="1">
      <c r="A240" s="126" t="s">
        <v>509</v>
      </c>
      <c r="B240" s="595"/>
      <c r="C240" s="540" t="s">
        <v>390</v>
      </c>
      <c r="D240" s="540">
        <v>7.1</v>
      </c>
      <c r="E240" s="541">
        <v>13200.0</v>
      </c>
      <c r="F240" s="542" t="str">
        <f>E240-E240*'Форма заказа|Summary of order'!$D$16</f>
        <v>13,200.00 ₽</v>
      </c>
      <c r="G240" s="543" t="str">
        <f>E240/'Форма заказа|Summary of order'!$E$18</f>
        <v>176.00 €</v>
      </c>
      <c r="H240" s="544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22"/>
      <c r="U240" s="236" t="str">
        <f t="shared" si="50"/>
        <v>0</v>
      </c>
      <c r="V240" s="545" t="str">
        <f t="shared" si="51"/>
        <v>0</v>
      </c>
      <c r="W240" s="546" t="str">
        <f t="shared" si="52"/>
        <v>  -   ₽ </v>
      </c>
      <c r="X240" s="547" t="str">
        <f t="shared" si="53"/>
        <v>  - € </v>
      </c>
    </row>
    <row r="241" ht="36.0" customHeight="1">
      <c r="A241" s="136" t="s">
        <v>509</v>
      </c>
      <c r="B241" s="646"/>
      <c r="C241" s="143" t="s">
        <v>391</v>
      </c>
      <c r="D241" s="143">
        <v>12.7</v>
      </c>
      <c r="E241" s="550">
        <v>18500.0</v>
      </c>
      <c r="F241" s="551" t="str">
        <f>E241-E241*'Форма заказа|Summary of order'!$D$16</f>
        <v>18,500.00 ₽</v>
      </c>
      <c r="G241" s="552" t="str">
        <f>E241/'Форма заказа|Summary of order'!$E$18</f>
        <v>246.67 €</v>
      </c>
      <c r="H241" s="611"/>
      <c r="I241" s="170"/>
      <c r="J241" s="170"/>
      <c r="K241" s="143"/>
      <c r="L241" s="170"/>
      <c r="M241" s="143"/>
      <c r="N241" s="170"/>
      <c r="O241" s="170"/>
      <c r="P241" s="170"/>
      <c r="Q241" s="170"/>
      <c r="R241" s="170"/>
      <c r="S241" s="170"/>
      <c r="T241" s="171"/>
      <c r="U241" s="112" t="str">
        <f t="shared" si="50"/>
        <v>0</v>
      </c>
      <c r="V241" s="554" t="str">
        <f t="shared" si="51"/>
        <v>0</v>
      </c>
      <c r="W241" s="555" t="str">
        <f t="shared" si="52"/>
        <v>  -   ₽ </v>
      </c>
      <c r="X241" s="556" t="str">
        <f t="shared" si="53"/>
        <v>  - € </v>
      </c>
    </row>
    <row r="242" ht="36.0" customHeight="1">
      <c r="A242" s="136" t="s">
        <v>509</v>
      </c>
      <c r="B242" s="646"/>
      <c r="C242" s="143" t="s">
        <v>395</v>
      </c>
      <c r="D242" s="143">
        <v>28.7</v>
      </c>
      <c r="E242" s="550">
        <v>33800.0</v>
      </c>
      <c r="F242" s="551" t="str">
        <f>E242-E242*'Форма заказа|Summary of order'!$D$16</f>
        <v>33,800.00 ₽</v>
      </c>
      <c r="G242" s="552" t="str">
        <f>E242/'Форма заказа|Summary of order'!$E$18</f>
        <v>450.67 €</v>
      </c>
      <c r="H242" s="611"/>
      <c r="I242" s="170"/>
      <c r="J242" s="170"/>
      <c r="K242" s="143"/>
      <c r="L242" s="170"/>
      <c r="M242" s="143"/>
      <c r="N242" s="170"/>
      <c r="O242" s="170"/>
      <c r="P242" s="170"/>
      <c r="Q242" s="170"/>
      <c r="R242" s="170"/>
      <c r="S242" s="170"/>
      <c r="T242" s="171"/>
      <c r="U242" s="112" t="str">
        <f t="shared" si="50"/>
        <v>0</v>
      </c>
      <c r="V242" s="554" t="str">
        <f t="shared" si="51"/>
        <v>0</v>
      </c>
      <c r="W242" s="555" t="str">
        <f t="shared" si="52"/>
        <v>  -   ₽ </v>
      </c>
      <c r="X242" s="556" t="str">
        <f t="shared" si="53"/>
        <v>  - € </v>
      </c>
    </row>
    <row r="243" ht="36.0" customHeight="1">
      <c r="A243" s="158" t="s">
        <v>510</v>
      </c>
      <c r="B243" s="665"/>
      <c r="C243" s="159" t="s">
        <v>391</v>
      </c>
      <c r="D243" s="159">
        <v>12.7</v>
      </c>
      <c r="E243" s="580">
        <v>23600.0</v>
      </c>
      <c r="F243" s="581" t="str">
        <f>E243-E243*'Форма заказа|Summary of order'!$D$16</f>
        <v>23,600.00 ₽</v>
      </c>
      <c r="G243" s="582" t="str">
        <f>E243/'Форма заказа|Summary of order'!$E$18</f>
        <v>314.67 €</v>
      </c>
      <c r="H243" s="616"/>
      <c r="I243" s="617"/>
      <c r="J243" s="617"/>
      <c r="K243" s="159"/>
      <c r="L243" s="617"/>
      <c r="M243" s="159"/>
      <c r="N243" s="617"/>
      <c r="O243" s="617"/>
      <c r="P243" s="617"/>
      <c r="Q243" s="617"/>
      <c r="R243" s="617"/>
      <c r="S243" s="617"/>
      <c r="T243" s="618"/>
      <c r="U243" s="619" t="str">
        <f t="shared" si="50"/>
        <v>0</v>
      </c>
      <c r="V243" s="564" t="str">
        <f t="shared" si="51"/>
        <v>0</v>
      </c>
      <c r="W243" s="565" t="str">
        <f t="shared" si="52"/>
        <v>  -   ₽ </v>
      </c>
      <c r="X243" s="566" t="str">
        <f t="shared" si="53"/>
        <v>  - € </v>
      </c>
    </row>
    <row r="244" ht="21.0" customHeight="1">
      <c r="A244" s="648" t="s">
        <v>511</v>
      </c>
      <c r="B244" s="289"/>
      <c r="C244" s="289"/>
      <c r="D244" s="289"/>
      <c r="E244" s="626"/>
      <c r="F244" s="626"/>
      <c r="G244" s="627"/>
      <c r="H244" s="628"/>
      <c r="I244" s="628"/>
      <c r="J244" s="628"/>
      <c r="K244" s="628"/>
      <c r="L244" s="628"/>
      <c r="M244" s="628"/>
      <c r="N244" s="628"/>
      <c r="O244" s="628"/>
      <c r="P244" s="628"/>
      <c r="Q244" s="628"/>
      <c r="R244" s="628"/>
      <c r="S244" s="628"/>
      <c r="T244" s="628"/>
      <c r="U244" s="694" t="str">
        <f t="shared" si="50"/>
        <v>0</v>
      </c>
      <c r="V244" s="533"/>
      <c r="W244" s="533"/>
      <c r="X244" s="537"/>
    </row>
    <row r="245" ht="21.0" customHeight="1">
      <c r="A245" s="126" t="s">
        <v>512</v>
      </c>
      <c r="B245" s="595"/>
      <c r="C245" s="540" t="s">
        <v>390</v>
      </c>
      <c r="D245" s="540">
        <v>1.9</v>
      </c>
      <c r="E245" s="541">
        <v>5200.0</v>
      </c>
      <c r="F245" s="695" t="str">
        <f>E245-E245*'Форма заказа|Summary of order'!$D$16</f>
        <v>5,200.00 ₽</v>
      </c>
      <c r="G245" s="543" t="str">
        <f>E245/'Форма заказа|Summary of order'!$E$18</f>
        <v>69.33 €</v>
      </c>
      <c r="H245" s="544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22"/>
      <c r="U245" s="133" t="str">
        <f t="shared" si="50"/>
        <v>0</v>
      </c>
      <c r="V245" s="545" t="str">
        <f t="shared" ref="V245:V264" si="54">SUM(H245:T245)</f>
        <v>0</v>
      </c>
      <c r="W245" s="546" t="str">
        <f t="shared" ref="W245:W264" si="55">V245*E245</f>
        <v>  -   ₽ </v>
      </c>
      <c r="X245" s="547" t="str">
        <f t="shared" ref="X245:X264" si="56">V245*G245</f>
        <v>  - € </v>
      </c>
    </row>
    <row r="246" ht="21.0" customHeight="1">
      <c r="A246" s="136" t="s">
        <v>512</v>
      </c>
      <c r="B246" s="646"/>
      <c r="C246" s="143" t="s">
        <v>391</v>
      </c>
      <c r="D246" s="143">
        <v>3.6</v>
      </c>
      <c r="E246" s="550">
        <v>7400.0</v>
      </c>
      <c r="F246" s="575" t="str">
        <f>E246-E246*'Форма заказа|Summary of order'!$D$16</f>
        <v>7,400.00 ₽</v>
      </c>
      <c r="G246" s="552" t="str">
        <f>E246/'Форма заказа|Summary of order'!$E$18</f>
        <v>98.67 €</v>
      </c>
      <c r="H246" s="55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4"/>
      <c r="U246" s="145" t="str">
        <f t="shared" si="50"/>
        <v>0</v>
      </c>
      <c r="V246" s="554" t="str">
        <f t="shared" si="54"/>
        <v>0</v>
      </c>
      <c r="W246" s="555" t="str">
        <f t="shared" si="55"/>
        <v>  -   ₽ </v>
      </c>
      <c r="X246" s="556" t="str">
        <f t="shared" si="56"/>
        <v>  - € </v>
      </c>
    </row>
    <row r="247" ht="21.0" customHeight="1">
      <c r="A247" s="136" t="s">
        <v>513</v>
      </c>
      <c r="B247" s="646"/>
      <c r="C247" s="143" t="s">
        <v>395</v>
      </c>
      <c r="D247" s="143">
        <v>8.1</v>
      </c>
      <c r="E247" s="550">
        <v>12000.0</v>
      </c>
      <c r="F247" s="575" t="str">
        <f>E247-E247*'Форма заказа|Summary of order'!$D$16</f>
        <v>12,000.00 ₽</v>
      </c>
      <c r="G247" s="552" t="str">
        <f>E247/'Форма заказа|Summary of order'!$E$18</f>
        <v>160.00 €</v>
      </c>
      <c r="H247" s="55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4"/>
      <c r="U247" s="145" t="str">
        <f t="shared" si="50"/>
        <v>0</v>
      </c>
      <c r="V247" s="554" t="str">
        <f t="shared" si="54"/>
        <v>0</v>
      </c>
      <c r="W247" s="555" t="str">
        <f t="shared" si="55"/>
        <v>  -   ₽ </v>
      </c>
      <c r="X247" s="556" t="str">
        <f t="shared" si="56"/>
        <v>  - € </v>
      </c>
    </row>
    <row r="248" ht="21.0" customHeight="1">
      <c r="A248" s="148" t="s">
        <v>513</v>
      </c>
      <c r="B248" s="596"/>
      <c r="C248" s="549" t="s">
        <v>442</v>
      </c>
      <c r="D248" s="549">
        <v>14.4</v>
      </c>
      <c r="E248" s="550">
        <v>18400.0</v>
      </c>
      <c r="F248" s="575" t="str">
        <f>E248-E248*'Форма заказа|Summary of order'!$D$16</f>
        <v>18,400.00 ₽</v>
      </c>
      <c r="G248" s="552" t="str">
        <f>E248/'Форма заказа|Summary of order'!$E$18</f>
        <v>245.33 €</v>
      </c>
      <c r="H248" s="55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4"/>
      <c r="U248" s="145" t="str">
        <f t="shared" si="50"/>
        <v>0</v>
      </c>
      <c r="V248" s="554" t="str">
        <f t="shared" si="54"/>
        <v>0</v>
      </c>
      <c r="W248" s="555" t="str">
        <f t="shared" si="55"/>
        <v>  -   ₽ </v>
      </c>
      <c r="X248" s="556" t="str">
        <f t="shared" si="56"/>
        <v>  - € </v>
      </c>
    </row>
    <row r="249" ht="21.0" customHeight="1">
      <c r="A249" s="641" t="s">
        <v>514</v>
      </c>
      <c r="B249" s="661"/>
      <c r="C249" s="644" t="s">
        <v>391</v>
      </c>
      <c r="D249" s="644">
        <v>3.6</v>
      </c>
      <c r="E249" s="559">
        <v>10000.0</v>
      </c>
      <c r="F249" s="696" t="str">
        <f>E249-E249*'Форма заказа|Summary of order'!$D$16</f>
        <v>10,000.00 ₽</v>
      </c>
      <c r="G249" s="561" t="str">
        <f>E249/'Форма заказа|Summary of order'!$E$18</f>
        <v>133.33 €</v>
      </c>
      <c r="H249" s="562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60"/>
      <c r="U249" s="697" t="str">
        <f t="shared" si="50"/>
        <v>0</v>
      </c>
      <c r="V249" s="623" t="str">
        <f t="shared" si="54"/>
        <v>0</v>
      </c>
      <c r="W249" s="624" t="str">
        <f t="shared" si="55"/>
        <v>  -   ₽ </v>
      </c>
      <c r="X249" s="625" t="str">
        <f t="shared" si="56"/>
        <v>  - € </v>
      </c>
    </row>
    <row r="250" ht="21.0" customHeight="1">
      <c r="A250" s="115" t="s">
        <v>515</v>
      </c>
      <c r="B250" s="678"/>
      <c r="C250" s="116" t="s">
        <v>390</v>
      </c>
      <c r="D250" s="116">
        <v>2.6</v>
      </c>
      <c r="E250" s="541">
        <v>5800.0</v>
      </c>
      <c r="F250" s="695" t="str">
        <f>E250-E250*'Форма заказа|Summary of order'!$D$16</f>
        <v>5,800.00 ₽</v>
      </c>
      <c r="G250" s="543" t="str">
        <f>E250/'Форма заказа|Summary of order'!$E$18</f>
        <v>77.33 €</v>
      </c>
      <c r="H250" s="611"/>
      <c r="I250" s="170"/>
      <c r="J250" s="170"/>
      <c r="K250" s="170"/>
      <c r="L250" s="170"/>
      <c r="M250" s="170"/>
      <c r="N250" s="170"/>
      <c r="O250" s="170"/>
      <c r="P250" s="170"/>
      <c r="Q250" s="170"/>
      <c r="R250" s="170"/>
      <c r="S250" s="170"/>
      <c r="T250" s="698"/>
      <c r="U250" s="133" t="str">
        <f t="shared" si="50"/>
        <v>0</v>
      </c>
      <c r="V250" s="545" t="str">
        <f t="shared" si="54"/>
        <v>0</v>
      </c>
      <c r="W250" s="546" t="str">
        <f t="shared" si="55"/>
        <v>  -   ₽ </v>
      </c>
      <c r="X250" s="547" t="str">
        <f t="shared" si="56"/>
        <v>  - € </v>
      </c>
    </row>
    <row r="251" ht="21.0" customHeight="1">
      <c r="A251" s="136" t="s">
        <v>515</v>
      </c>
      <c r="B251" s="646"/>
      <c r="C251" s="143" t="s">
        <v>391</v>
      </c>
      <c r="D251" s="143">
        <v>4.8</v>
      </c>
      <c r="E251" s="550">
        <v>9700.0</v>
      </c>
      <c r="F251" s="575" t="str">
        <f>E251-E251*'Форма заказа|Summary of order'!$D$16</f>
        <v>9,700.00 ₽</v>
      </c>
      <c r="G251" s="552" t="str">
        <f>E251/'Форма заказа|Summary of order'!$E$18</f>
        <v>129.33 €</v>
      </c>
      <c r="H251" s="55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480"/>
      <c r="U251" s="145" t="str">
        <f t="shared" si="50"/>
        <v>0</v>
      </c>
      <c r="V251" s="554" t="str">
        <f t="shared" si="54"/>
        <v>0</v>
      </c>
      <c r="W251" s="555" t="str">
        <f t="shared" si="55"/>
        <v>  -   ₽ </v>
      </c>
      <c r="X251" s="556" t="str">
        <f t="shared" si="56"/>
        <v>  - € </v>
      </c>
    </row>
    <row r="252" ht="21.0" customHeight="1">
      <c r="A252" s="136" t="s">
        <v>515</v>
      </c>
      <c r="B252" s="646"/>
      <c r="C252" s="143" t="s">
        <v>395</v>
      </c>
      <c r="D252" s="143">
        <v>10.8</v>
      </c>
      <c r="E252" s="550">
        <v>16000.0</v>
      </c>
      <c r="F252" s="575" t="str">
        <f>E252-E252*'Форма заказа|Summary of order'!$D$16</f>
        <v>16,000.00 ₽</v>
      </c>
      <c r="G252" s="552" t="str">
        <f>E252/'Форма заказа|Summary of order'!$E$18</f>
        <v>213.33 €</v>
      </c>
      <c r="H252" s="55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480"/>
      <c r="U252" s="145" t="str">
        <f t="shared" si="50"/>
        <v>0</v>
      </c>
      <c r="V252" s="554" t="str">
        <f t="shared" si="54"/>
        <v>0</v>
      </c>
      <c r="W252" s="555" t="str">
        <f t="shared" si="55"/>
        <v>  -   ₽ </v>
      </c>
      <c r="X252" s="556" t="str">
        <f t="shared" si="56"/>
        <v>  - € </v>
      </c>
    </row>
    <row r="253" ht="21.0" customHeight="1">
      <c r="A253" s="148" t="s">
        <v>515</v>
      </c>
      <c r="B253" s="596"/>
      <c r="C253" s="549" t="s">
        <v>442</v>
      </c>
      <c r="D253" s="549">
        <v>19.4</v>
      </c>
      <c r="E253" s="550">
        <v>24700.0</v>
      </c>
      <c r="F253" s="575" t="str">
        <f>E253-E253*'Форма заказа|Summary of order'!$D$16</f>
        <v>24,700.00 ₽</v>
      </c>
      <c r="G253" s="552" t="str">
        <f>E253/'Форма заказа|Summary of order'!$E$18</f>
        <v>329.33 €</v>
      </c>
      <c r="H253" s="55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480"/>
      <c r="U253" s="145" t="str">
        <f t="shared" si="50"/>
        <v>0</v>
      </c>
      <c r="V253" s="554" t="str">
        <f t="shared" si="54"/>
        <v>0</v>
      </c>
      <c r="W253" s="555" t="str">
        <f t="shared" si="55"/>
        <v>  -   ₽ </v>
      </c>
      <c r="X253" s="556" t="str">
        <f t="shared" si="56"/>
        <v>  - € </v>
      </c>
    </row>
    <row r="254" ht="21.0" customHeight="1">
      <c r="A254" s="641" t="s">
        <v>516</v>
      </c>
      <c r="B254" s="661"/>
      <c r="C254" s="644" t="s">
        <v>391</v>
      </c>
      <c r="D254" s="644">
        <v>4.8</v>
      </c>
      <c r="E254" s="559">
        <v>13300.0</v>
      </c>
      <c r="F254" s="696" t="str">
        <f>E254-E254*'Форма заказа|Summary of order'!$D$16</f>
        <v>13,300.00 ₽</v>
      </c>
      <c r="G254" s="561" t="str">
        <f>E254/'Форма заказа|Summary of order'!$E$18</f>
        <v>177.33 €</v>
      </c>
      <c r="H254" s="674"/>
      <c r="I254" s="644"/>
      <c r="J254" s="644"/>
      <c r="K254" s="644"/>
      <c r="L254" s="644"/>
      <c r="M254" s="644"/>
      <c r="N254" s="644"/>
      <c r="O254" s="644"/>
      <c r="P254" s="644"/>
      <c r="Q254" s="644"/>
      <c r="R254" s="644"/>
      <c r="S254" s="644"/>
      <c r="T254" s="699"/>
      <c r="U254" s="697" t="str">
        <f t="shared" si="50"/>
        <v>0</v>
      </c>
      <c r="V254" s="623" t="str">
        <f t="shared" si="54"/>
        <v>0</v>
      </c>
      <c r="W254" s="624" t="str">
        <f t="shared" si="55"/>
        <v>  -   ₽ </v>
      </c>
      <c r="X254" s="625" t="str">
        <f t="shared" si="56"/>
        <v>  - € </v>
      </c>
    </row>
    <row r="255" ht="21.0" customHeight="1">
      <c r="A255" s="115" t="s">
        <v>517</v>
      </c>
      <c r="B255" s="678"/>
      <c r="C255" s="116" t="s">
        <v>390</v>
      </c>
      <c r="D255" s="116">
        <v>1.7</v>
      </c>
      <c r="E255" s="541">
        <v>4900.0</v>
      </c>
      <c r="F255" s="695" t="str">
        <f>E255-E255*'Форма заказа|Summary of order'!$D$16</f>
        <v>4,900.00 ₽</v>
      </c>
      <c r="G255" s="543" t="str">
        <f>E255/'Форма заказа|Summary of order'!$E$18</f>
        <v>65.33 €</v>
      </c>
      <c r="H255" s="544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22"/>
      <c r="U255" s="133" t="str">
        <f t="shared" si="50"/>
        <v>0</v>
      </c>
      <c r="V255" s="545" t="str">
        <f t="shared" si="54"/>
        <v>0</v>
      </c>
      <c r="W255" s="546" t="str">
        <f t="shared" si="55"/>
        <v>  -   ₽ </v>
      </c>
      <c r="X255" s="547" t="str">
        <f t="shared" si="56"/>
        <v>  - € </v>
      </c>
    </row>
    <row r="256" ht="21.0" customHeight="1">
      <c r="A256" s="136" t="s">
        <v>517</v>
      </c>
      <c r="B256" s="646"/>
      <c r="C256" s="143" t="s">
        <v>391</v>
      </c>
      <c r="D256" s="143">
        <v>3.0</v>
      </c>
      <c r="E256" s="550">
        <v>6600.0</v>
      </c>
      <c r="F256" s="575" t="str">
        <f>E256-E256*'Форма заказа|Summary of order'!$D$16</f>
        <v>6,600.00 ₽</v>
      </c>
      <c r="G256" s="552" t="str">
        <f>E256/'Форма заказа|Summary of order'!$E$18</f>
        <v>88.00 €</v>
      </c>
      <c r="H256" s="55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4"/>
      <c r="U256" s="145" t="str">
        <f t="shared" si="50"/>
        <v>0</v>
      </c>
      <c r="V256" s="554" t="str">
        <f t="shared" si="54"/>
        <v>0</v>
      </c>
      <c r="W256" s="555" t="str">
        <f t="shared" si="55"/>
        <v>  -   ₽ </v>
      </c>
      <c r="X256" s="556" t="str">
        <f t="shared" si="56"/>
        <v>  - € </v>
      </c>
    </row>
    <row r="257" ht="21.0" customHeight="1">
      <c r="A257" s="136" t="s">
        <v>517</v>
      </c>
      <c r="B257" s="646"/>
      <c r="C257" s="143" t="s">
        <v>395</v>
      </c>
      <c r="D257" s="143">
        <v>6.9</v>
      </c>
      <c r="E257" s="550">
        <v>12000.0</v>
      </c>
      <c r="F257" s="575" t="str">
        <f>E257-E257*'Форма заказа|Summary of order'!$D$16</f>
        <v>12,000.00 ₽</v>
      </c>
      <c r="G257" s="552" t="str">
        <f>E257/'Форма заказа|Summary of order'!$E$18</f>
        <v>160.00 €</v>
      </c>
      <c r="H257" s="55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4"/>
      <c r="U257" s="145" t="str">
        <f t="shared" si="50"/>
        <v>0</v>
      </c>
      <c r="V257" s="554" t="str">
        <f t="shared" si="54"/>
        <v>0</v>
      </c>
      <c r="W257" s="555" t="str">
        <f t="shared" si="55"/>
        <v>  -   ₽ </v>
      </c>
      <c r="X257" s="556" t="str">
        <f t="shared" si="56"/>
        <v>  - € </v>
      </c>
    </row>
    <row r="258" ht="21.0" customHeight="1">
      <c r="A258" s="148" t="s">
        <v>517</v>
      </c>
      <c r="B258" s="596"/>
      <c r="C258" s="549" t="s">
        <v>442</v>
      </c>
      <c r="D258" s="549">
        <v>12.3</v>
      </c>
      <c r="E258" s="550">
        <v>17800.0</v>
      </c>
      <c r="F258" s="575" t="str">
        <f>E258-E258*'Форма заказа|Summary of order'!$D$16</f>
        <v>17,800.00 ₽</v>
      </c>
      <c r="G258" s="552" t="str">
        <f>E258/'Форма заказа|Summary of order'!$E$18</f>
        <v>237.33 €</v>
      </c>
      <c r="H258" s="55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4"/>
      <c r="U258" s="145" t="str">
        <f t="shared" si="50"/>
        <v>0</v>
      </c>
      <c r="V258" s="554" t="str">
        <f t="shared" si="54"/>
        <v>0</v>
      </c>
      <c r="W258" s="555" t="str">
        <f t="shared" si="55"/>
        <v>  -   ₽ </v>
      </c>
      <c r="X258" s="556" t="str">
        <f t="shared" si="56"/>
        <v>  - € </v>
      </c>
    </row>
    <row r="259" ht="21.0" customHeight="1">
      <c r="A259" s="641" t="s">
        <v>518</v>
      </c>
      <c r="B259" s="661"/>
      <c r="C259" s="644" t="s">
        <v>391</v>
      </c>
      <c r="D259" s="644">
        <v>12.3</v>
      </c>
      <c r="E259" s="559">
        <v>9000.0</v>
      </c>
      <c r="F259" s="696" t="str">
        <f>E259-E259*'Форма заказа|Summary of order'!$D$16</f>
        <v>9,000.00 ₽</v>
      </c>
      <c r="G259" s="561" t="str">
        <f>E259/'Форма заказа|Summary of order'!$E$18</f>
        <v>120.00 €</v>
      </c>
      <c r="H259" s="562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60"/>
      <c r="U259" s="697" t="str">
        <f t="shared" si="50"/>
        <v>0</v>
      </c>
      <c r="V259" s="623" t="str">
        <f t="shared" si="54"/>
        <v>0</v>
      </c>
      <c r="W259" s="624" t="str">
        <f t="shared" si="55"/>
        <v>  -   ₽ </v>
      </c>
      <c r="X259" s="625" t="str">
        <f t="shared" si="56"/>
        <v>  - € </v>
      </c>
    </row>
    <row r="260" ht="21.0" customHeight="1">
      <c r="A260" s="115" t="s">
        <v>519</v>
      </c>
      <c r="B260" s="678"/>
      <c r="C260" s="116" t="s">
        <v>390</v>
      </c>
      <c r="D260" s="116">
        <v>2.2</v>
      </c>
      <c r="E260" s="541">
        <v>6200.0</v>
      </c>
      <c r="F260" s="695" t="str">
        <f>E260-E260*'Форма заказа|Summary of order'!$D$16</f>
        <v>6,200.00 ₽</v>
      </c>
      <c r="G260" s="543" t="str">
        <f>E260/'Форма заказа|Summary of order'!$E$18</f>
        <v>82.67 €</v>
      </c>
      <c r="H260" s="611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698"/>
      <c r="U260" s="133" t="str">
        <f t="shared" si="50"/>
        <v>0</v>
      </c>
      <c r="V260" s="545" t="str">
        <f t="shared" si="54"/>
        <v>0</v>
      </c>
      <c r="W260" s="546" t="str">
        <f t="shared" si="55"/>
        <v>  -   ₽ </v>
      </c>
      <c r="X260" s="547" t="str">
        <f t="shared" si="56"/>
        <v>  - € </v>
      </c>
    </row>
    <row r="261" ht="21.0" customHeight="1">
      <c r="A261" s="136" t="s">
        <v>519</v>
      </c>
      <c r="B261" s="646"/>
      <c r="C261" s="143" t="s">
        <v>391</v>
      </c>
      <c r="D261" s="143">
        <v>4.1</v>
      </c>
      <c r="E261" s="550">
        <v>8800.0</v>
      </c>
      <c r="F261" s="575" t="str">
        <f>E261-E261*'Форма заказа|Summary of order'!$D$16</f>
        <v>8,800.00 ₽</v>
      </c>
      <c r="G261" s="552" t="str">
        <f>E261/'Форма заказа|Summary of order'!$E$18</f>
        <v>117.33 €</v>
      </c>
      <c r="H261" s="55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480"/>
      <c r="U261" s="145" t="str">
        <f t="shared" si="50"/>
        <v>0</v>
      </c>
      <c r="V261" s="554" t="str">
        <f t="shared" si="54"/>
        <v>0</v>
      </c>
      <c r="W261" s="555" t="str">
        <f t="shared" si="55"/>
        <v>  -   ₽ </v>
      </c>
      <c r="X261" s="556" t="str">
        <f t="shared" si="56"/>
        <v>  - € </v>
      </c>
    </row>
    <row r="262" ht="21.0" customHeight="1">
      <c r="A262" s="136" t="s">
        <v>519</v>
      </c>
      <c r="B262" s="646"/>
      <c r="C262" s="143" t="s">
        <v>395</v>
      </c>
      <c r="D262" s="143">
        <v>9.2</v>
      </c>
      <c r="E262" s="550">
        <v>15900.0</v>
      </c>
      <c r="F262" s="575" t="str">
        <f>E262-E262*'Форма заказа|Summary of order'!$D$16</f>
        <v>15,900.00 ₽</v>
      </c>
      <c r="G262" s="552" t="str">
        <f>E262/'Форма заказа|Summary of order'!$E$18</f>
        <v>212.00 €</v>
      </c>
      <c r="H262" s="55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480"/>
      <c r="U262" s="145" t="str">
        <f t="shared" si="50"/>
        <v>0</v>
      </c>
      <c r="V262" s="554" t="str">
        <f t="shared" si="54"/>
        <v>0</v>
      </c>
      <c r="W262" s="555" t="str">
        <f t="shared" si="55"/>
        <v>  -   ₽ </v>
      </c>
      <c r="X262" s="556" t="str">
        <f t="shared" si="56"/>
        <v>  - € </v>
      </c>
    </row>
    <row r="263" ht="21.0" customHeight="1">
      <c r="A263" s="148" t="s">
        <v>519</v>
      </c>
      <c r="B263" s="596"/>
      <c r="C263" s="549" t="s">
        <v>442</v>
      </c>
      <c r="D263" s="549">
        <v>16.3</v>
      </c>
      <c r="E263" s="550">
        <v>23700.0</v>
      </c>
      <c r="F263" s="575" t="str">
        <f>E263-E263*'Форма заказа|Summary of order'!$D$16</f>
        <v>23,700.00 ₽</v>
      </c>
      <c r="G263" s="552" t="str">
        <f>E263/'Форма заказа|Summary of order'!$E$18</f>
        <v>316.00 €</v>
      </c>
      <c r="H263" s="55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480"/>
      <c r="U263" s="145" t="str">
        <f t="shared" si="50"/>
        <v>0</v>
      </c>
      <c r="V263" s="554" t="str">
        <f t="shared" si="54"/>
        <v>0</v>
      </c>
      <c r="W263" s="555" t="str">
        <f t="shared" si="55"/>
        <v>  -   ₽ </v>
      </c>
      <c r="X263" s="556" t="str">
        <f t="shared" si="56"/>
        <v>  - € </v>
      </c>
    </row>
    <row r="264" ht="21.0" customHeight="1">
      <c r="A264" s="158" t="s">
        <v>520</v>
      </c>
      <c r="B264" s="665"/>
      <c r="C264" s="159" t="s">
        <v>391</v>
      </c>
      <c r="D264" s="159">
        <v>4.1</v>
      </c>
      <c r="E264" s="580">
        <v>12100.0</v>
      </c>
      <c r="F264" s="700" t="str">
        <f>E264-E264*'Форма заказа|Summary of order'!$D$16</f>
        <v>12,100.00 ₽</v>
      </c>
      <c r="G264" s="582" t="str">
        <f>E264/'Форма заказа|Summary of order'!$E$18</f>
        <v>161.33 €</v>
      </c>
      <c r="H264" s="562"/>
      <c r="I264" s="159"/>
      <c r="J264" s="159"/>
      <c r="K264" s="143"/>
      <c r="L264" s="159"/>
      <c r="M264" s="143"/>
      <c r="N264" s="159"/>
      <c r="O264" s="159"/>
      <c r="P264" s="159"/>
      <c r="Q264" s="159"/>
      <c r="R264" s="159"/>
      <c r="S264" s="159"/>
      <c r="T264" s="486"/>
      <c r="U264" s="161" t="str">
        <f t="shared" si="50"/>
        <v>0</v>
      </c>
      <c r="V264" s="564" t="str">
        <f t="shared" si="54"/>
        <v>0</v>
      </c>
      <c r="W264" s="565" t="str">
        <f t="shared" si="55"/>
        <v>  -   ₽ </v>
      </c>
      <c r="X264" s="566" t="str">
        <f t="shared" si="56"/>
        <v>  - € </v>
      </c>
    </row>
    <row r="265" ht="21.0" customHeight="1">
      <c r="A265" s="648" t="s">
        <v>521</v>
      </c>
      <c r="B265" s="289"/>
      <c r="C265" s="289"/>
      <c r="D265" s="289"/>
      <c r="E265" s="626"/>
      <c r="F265" s="626"/>
      <c r="G265" s="627"/>
      <c r="H265" s="628"/>
      <c r="I265" s="628"/>
      <c r="J265" s="628"/>
      <c r="K265" s="628"/>
      <c r="L265" s="628"/>
      <c r="M265" s="628"/>
      <c r="N265" s="628"/>
      <c r="O265" s="628"/>
      <c r="P265" s="628"/>
      <c r="Q265" s="628"/>
      <c r="R265" s="628"/>
      <c r="S265" s="628"/>
      <c r="T265" s="628"/>
      <c r="U265" s="701" t="str">
        <f t="shared" si="50"/>
        <v>0</v>
      </c>
      <c r="V265" s="289"/>
      <c r="W265" s="289"/>
      <c r="X265" s="629"/>
    </row>
    <row r="266" ht="29.25" customHeight="1">
      <c r="A266" s="115" t="s">
        <v>522</v>
      </c>
      <c r="B266" s="678"/>
      <c r="C266" s="116" t="s">
        <v>386</v>
      </c>
      <c r="D266" s="116">
        <v>1.3</v>
      </c>
      <c r="E266" s="541">
        <v>3600.0</v>
      </c>
      <c r="F266" s="542" t="str">
        <f>E266-E266*'Форма заказа|Summary of order'!$D$16</f>
        <v>3,600.00 ₽</v>
      </c>
      <c r="G266" s="543" t="str">
        <f>E266/'Форма заказа|Summary of order'!$E$18</f>
        <v>48.00 €</v>
      </c>
      <c r="H266" s="544"/>
      <c r="I266" s="116"/>
      <c r="J266" s="116"/>
      <c r="K266" s="143"/>
      <c r="L266" s="116"/>
      <c r="M266" s="143"/>
      <c r="N266" s="116"/>
      <c r="O266" s="116"/>
      <c r="P266" s="116"/>
      <c r="Q266" s="116"/>
      <c r="R266" s="116"/>
      <c r="S266" s="116"/>
      <c r="T266" s="122"/>
      <c r="U266" s="236" t="str">
        <f t="shared" si="50"/>
        <v>0</v>
      </c>
      <c r="V266" s="545" t="str">
        <f t="shared" ref="V266:V269" si="57">SUM(H266:T266)</f>
        <v>0</v>
      </c>
      <c r="W266" s="546" t="str">
        <f t="shared" ref="W266:W269" si="58">V266*E266</f>
        <v>  -   ₽ </v>
      </c>
      <c r="X266" s="547" t="str">
        <f t="shared" ref="X266:X271" si="59">V266*G266</f>
        <v>  - € </v>
      </c>
    </row>
    <row r="267" ht="29.25" customHeight="1">
      <c r="A267" s="136" t="s">
        <v>522</v>
      </c>
      <c r="B267" s="646"/>
      <c r="C267" s="143" t="s">
        <v>390</v>
      </c>
      <c r="D267" s="143">
        <v>3.1</v>
      </c>
      <c r="E267" s="550">
        <v>6200.0</v>
      </c>
      <c r="F267" s="551" t="str">
        <f>E267-E267*'Форма заказа|Summary of order'!$D$16</f>
        <v>6,200.00 ₽</v>
      </c>
      <c r="G267" s="552" t="str">
        <f>E267/'Форма заказа|Summary of order'!$E$18</f>
        <v>82.67 €</v>
      </c>
      <c r="H267" s="611"/>
      <c r="I267" s="170"/>
      <c r="J267" s="170"/>
      <c r="K267" s="143"/>
      <c r="L267" s="170"/>
      <c r="M267" s="143"/>
      <c r="N267" s="170"/>
      <c r="O267" s="170"/>
      <c r="P267" s="170"/>
      <c r="Q267" s="170"/>
      <c r="R267" s="170"/>
      <c r="S267" s="143"/>
      <c r="T267" s="171"/>
      <c r="U267" s="112" t="str">
        <f t="shared" si="50"/>
        <v>0</v>
      </c>
      <c r="V267" s="554" t="str">
        <f t="shared" si="57"/>
        <v>0</v>
      </c>
      <c r="W267" s="555" t="str">
        <f t="shared" si="58"/>
        <v>  -   ₽ </v>
      </c>
      <c r="X267" s="556" t="str">
        <f t="shared" si="59"/>
        <v>  - € </v>
      </c>
    </row>
    <row r="268" ht="29.25" customHeight="1">
      <c r="A268" s="136" t="s">
        <v>522</v>
      </c>
      <c r="B268" s="646"/>
      <c r="C268" s="143" t="s">
        <v>391</v>
      </c>
      <c r="D268" s="143">
        <v>5.5</v>
      </c>
      <c r="E268" s="550">
        <v>9800.0</v>
      </c>
      <c r="F268" s="551" t="str">
        <f>E268-E268*'Форма заказа|Summary of order'!$D$16</f>
        <v>9,800.00 ₽</v>
      </c>
      <c r="G268" s="552" t="str">
        <f>E268/'Форма заказа|Summary of order'!$E$18</f>
        <v>130.67 €</v>
      </c>
      <c r="H268" s="611"/>
      <c r="I268" s="170"/>
      <c r="J268" s="170"/>
      <c r="K268" s="143"/>
      <c r="L268" s="170"/>
      <c r="M268" s="143"/>
      <c r="N268" s="170"/>
      <c r="O268" s="170"/>
      <c r="P268" s="170"/>
      <c r="Q268" s="170"/>
      <c r="R268" s="170"/>
      <c r="S268" s="170"/>
      <c r="T268" s="171"/>
      <c r="U268" s="112" t="str">
        <f t="shared" si="50"/>
        <v>0</v>
      </c>
      <c r="V268" s="554" t="str">
        <f t="shared" si="57"/>
        <v>0</v>
      </c>
      <c r="W268" s="555" t="str">
        <f t="shared" si="58"/>
        <v>  -   ₽ </v>
      </c>
      <c r="X268" s="556" t="str">
        <f t="shared" si="59"/>
        <v>  - € </v>
      </c>
    </row>
    <row r="269" ht="45.75" customHeight="1">
      <c r="A269" s="136" t="s">
        <v>523</v>
      </c>
      <c r="B269" s="646"/>
      <c r="C269" s="143" t="s">
        <v>391</v>
      </c>
      <c r="D269" s="143">
        <v>4.2</v>
      </c>
      <c r="E269" s="550">
        <v>9900.0</v>
      </c>
      <c r="F269" s="551" t="str">
        <f>E269-E269*'Форма заказа|Summary of order'!$D$16</f>
        <v>9,900.00 ₽</v>
      </c>
      <c r="G269" s="552" t="str">
        <f>E269/'Форма заказа|Summary of order'!$E$18</f>
        <v>132.00 €</v>
      </c>
      <c r="H269" s="611"/>
      <c r="I269" s="170"/>
      <c r="J269" s="170"/>
      <c r="K269" s="143"/>
      <c r="L269" s="170"/>
      <c r="M269" s="143"/>
      <c r="N269" s="170"/>
      <c r="O269" s="170"/>
      <c r="P269" s="170"/>
      <c r="Q269" s="170"/>
      <c r="R269" s="170"/>
      <c r="S269" s="170"/>
      <c r="T269" s="171"/>
      <c r="U269" s="112" t="str">
        <f t="shared" si="50"/>
        <v>0</v>
      </c>
      <c r="V269" s="554" t="str">
        <f t="shared" si="57"/>
        <v>0</v>
      </c>
      <c r="W269" s="555" t="str">
        <f t="shared" si="58"/>
        <v>  -   ₽ </v>
      </c>
      <c r="X269" s="556" t="str">
        <f t="shared" si="59"/>
        <v>  - € </v>
      </c>
    </row>
    <row r="270" ht="45.75" customHeight="1">
      <c r="A270" s="136" t="s">
        <v>524</v>
      </c>
      <c r="B270" s="646"/>
      <c r="C270" s="143" t="s">
        <v>395</v>
      </c>
      <c r="D270" s="143">
        <v>9.5</v>
      </c>
      <c r="E270" s="550">
        <v>17700.0</v>
      </c>
      <c r="F270" s="551" t="str">
        <f>E270-E270*'Форма заказа|Summary of order'!$D$16</f>
        <v>17,700.00 ₽</v>
      </c>
      <c r="G270" s="552" t="str">
        <f>E270/'Форма заказа|Summary of order'!$E$18</f>
        <v>236.00 €</v>
      </c>
      <c r="H270" s="611"/>
      <c r="I270" s="170"/>
      <c r="J270" s="170"/>
      <c r="K270" s="143"/>
      <c r="L270" s="170"/>
      <c r="M270" s="143"/>
      <c r="N270" s="170"/>
      <c r="O270" s="170"/>
      <c r="P270" s="170"/>
      <c r="Q270" s="170"/>
      <c r="R270" s="170"/>
      <c r="S270" s="170"/>
      <c r="T270" s="171"/>
      <c r="U270" s="112" t="str">
        <f t="shared" ref="U270:U271" si="60">D270*SUM(H270:T270)</f>
        <v>0</v>
      </c>
      <c r="V270" s="554" t="str">
        <f t="shared" ref="V270:V271" si="61">SUM(H270:T270)*3</f>
        <v>0</v>
      </c>
      <c r="W270" s="555" t="str">
        <f t="shared" ref="W270:W271" si="62">SUM(H270:T270)*E270</f>
        <v>  -   ₽ </v>
      </c>
      <c r="X270" s="556" t="str">
        <f t="shared" si="59"/>
        <v>  - € </v>
      </c>
    </row>
    <row r="271" ht="45.75" customHeight="1">
      <c r="A271" s="158" t="s">
        <v>525</v>
      </c>
      <c r="B271" s="665"/>
      <c r="C271" s="159" t="s">
        <v>442</v>
      </c>
      <c r="D271" s="159">
        <v>16.6</v>
      </c>
      <c r="E271" s="580">
        <v>28500.0</v>
      </c>
      <c r="F271" s="581" t="str">
        <f>E271-E271*'Форма заказа|Summary of order'!$D$16</f>
        <v>28,500.00 ₽</v>
      </c>
      <c r="G271" s="582" t="str">
        <f>E271/'Форма заказа|Summary of order'!$E$18</f>
        <v>380.00 €</v>
      </c>
      <c r="H271" s="616"/>
      <c r="I271" s="617"/>
      <c r="J271" s="617"/>
      <c r="K271" s="143"/>
      <c r="L271" s="617"/>
      <c r="M271" s="143"/>
      <c r="N271" s="617"/>
      <c r="O271" s="617"/>
      <c r="P271" s="617"/>
      <c r="Q271" s="617"/>
      <c r="R271" s="617"/>
      <c r="S271" s="617"/>
      <c r="T271" s="618"/>
      <c r="U271" s="112" t="str">
        <f t="shared" si="60"/>
        <v>0</v>
      </c>
      <c r="V271" s="564" t="str">
        <f t="shared" si="61"/>
        <v>0</v>
      </c>
      <c r="W271" s="555" t="str">
        <f t="shared" si="62"/>
        <v>  -   ₽ </v>
      </c>
      <c r="X271" s="566" t="str">
        <f t="shared" si="59"/>
        <v>  - € </v>
      </c>
    </row>
    <row r="272">
      <c r="A272" s="702"/>
      <c r="B272" s="703"/>
      <c r="C272" s="702"/>
      <c r="D272" s="702"/>
      <c r="E272" s="704"/>
      <c r="F272" s="704"/>
      <c r="G272" s="702"/>
      <c r="H272" s="702"/>
      <c r="I272" s="702"/>
      <c r="J272" s="702"/>
      <c r="K272" s="702"/>
      <c r="L272" s="702"/>
      <c r="M272" s="702"/>
      <c r="N272" s="702"/>
      <c r="O272" s="702"/>
      <c r="P272" s="702"/>
      <c r="Q272" s="702"/>
      <c r="R272" s="702"/>
      <c r="T272" s="702"/>
      <c r="U272" s="702"/>
      <c r="V272" s="702"/>
      <c r="W272" s="702"/>
      <c r="X272" s="702"/>
    </row>
    <row r="273">
      <c r="A273" s="182"/>
      <c r="B273" s="501"/>
      <c r="C273" s="182"/>
      <c r="D273" s="182"/>
      <c r="E273" s="503"/>
      <c r="F273" s="503"/>
      <c r="G273" s="705"/>
      <c r="H273" s="188" t="s">
        <v>29</v>
      </c>
      <c r="I273" s="189" t="s">
        <v>30</v>
      </c>
      <c r="J273" s="190" t="s">
        <v>31</v>
      </c>
      <c r="K273" s="63" t="str">
        <f>K2</f>
        <v>Бирюзово-синий/ Blue turquoise</v>
      </c>
      <c r="L273" s="191" t="s">
        <v>32</v>
      </c>
      <c r="M273" s="65" t="str">
        <f>M2</f>
        <v>Ночной синий/ Night Blue</v>
      </c>
      <c r="N273" s="192" t="s">
        <v>34</v>
      </c>
      <c r="O273" s="193" t="s">
        <v>35</v>
      </c>
      <c r="P273" s="194" t="s">
        <v>36</v>
      </c>
      <c r="Q273" s="706" t="str">
        <f>Q2</f>
        <v>фактура дерева/
wood</v>
      </c>
      <c r="R273" s="195" t="s">
        <v>37</v>
      </c>
      <c r="S273" s="518" t="s">
        <v>376</v>
      </c>
      <c r="T273" s="707" t="s">
        <v>526</v>
      </c>
      <c r="U273" s="206" t="str">
        <f>U2</f>
        <v>Общий вес/Total weight</v>
      </c>
      <c r="V273" s="57" t="s">
        <v>6</v>
      </c>
      <c r="W273" s="58" t="s">
        <v>97</v>
      </c>
      <c r="X273" s="708" t="s">
        <v>9</v>
      </c>
    </row>
    <row r="274">
      <c r="A274" s="182"/>
      <c r="B274" s="501"/>
      <c r="C274" s="182"/>
      <c r="D274" s="182"/>
      <c r="E274" s="503"/>
      <c r="F274" s="503"/>
      <c r="G274" s="709" t="s">
        <v>527</v>
      </c>
      <c r="H274" s="79" t="str">
        <f t="shared" ref="H274:X274" si="63">H4</f>
        <v>0</v>
      </c>
      <c r="I274" s="189" t="str">
        <f t="shared" si="63"/>
        <v>0</v>
      </c>
      <c r="J274" s="81" t="str">
        <f t="shared" si="63"/>
        <v>0</v>
      </c>
      <c r="K274" s="63" t="str">
        <f t="shared" si="63"/>
        <v>0</v>
      </c>
      <c r="L274" s="191" t="str">
        <f t="shared" si="63"/>
        <v>0</v>
      </c>
      <c r="M274" s="65" t="str">
        <f t="shared" si="63"/>
        <v>0</v>
      </c>
      <c r="N274" s="192" t="str">
        <f t="shared" si="63"/>
        <v>0</v>
      </c>
      <c r="O274" s="193" t="str">
        <f t="shared" si="63"/>
        <v>0</v>
      </c>
      <c r="P274" s="194" t="str">
        <f t="shared" si="63"/>
        <v>0</v>
      </c>
      <c r="Q274" s="706" t="str">
        <f t="shared" si="63"/>
        <v>0</v>
      </c>
      <c r="R274" s="195" t="str">
        <f t="shared" si="63"/>
        <v>0</v>
      </c>
      <c r="S274" s="518" t="str">
        <f t="shared" si="63"/>
        <v>0</v>
      </c>
      <c r="T274" s="707" t="str">
        <f t="shared" si="63"/>
        <v>0</v>
      </c>
      <c r="U274" s="710" t="str">
        <f t="shared" si="63"/>
        <v>0</v>
      </c>
      <c r="V274" s="711" t="str">
        <f t="shared" si="63"/>
        <v>0</v>
      </c>
      <c r="W274" s="524" t="str">
        <f t="shared" si="63"/>
        <v>  -   ₽ </v>
      </c>
      <c r="X274" s="712" t="str">
        <f t="shared" si="63"/>
        <v>  - € </v>
      </c>
    </row>
  </sheetData>
  <mergeCells count="9">
    <mergeCell ref="V2:V3"/>
    <mergeCell ref="U2:U3"/>
    <mergeCell ref="X2:X3"/>
    <mergeCell ref="W2:W3"/>
    <mergeCell ref="A2:A4"/>
    <mergeCell ref="B2:B4"/>
    <mergeCell ref="C2:C4"/>
    <mergeCell ref="E2:E4"/>
    <mergeCell ref="D2:D4"/>
  </mergeCells>
  <conditionalFormatting sqref="H5">
    <cfRule type="cellIs" dxfId="0" priority="1" stopIfTrue="1" operator="greaterThan">
      <formula>0</formula>
    </cfRule>
  </conditionalFormatting>
  <conditionalFormatting sqref="H5">
    <cfRule type="cellIs" dxfId="1" priority="2" stopIfTrue="1" operator="greaterThan">
      <formula>0</formula>
    </cfRule>
  </conditionalFormatting>
  <conditionalFormatting sqref="H7:H30 H32:H51 H53:H72 H74:H97 H99:H117 H119:H142 H144:H163 H165:H168 H170:H177 H179:H202 H204:H217 H219:H243 H245:H264 H266:H271">
    <cfRule type="cellIs" dxfId="2" priority="3" stopIfTrue="1" operator="greaterThan">
      <formula>0</formula>
    </cfRule>
  </conditionalFormatting>
  <conditionalFormatting sqref="H7:H30 H32:H51 H53:H72 H74:H97 H99:H117 H119:H142 H144:H163 H165:H168 H170:H177 H179:H202 H204:H217 H219:H243 H245:H264 H266:H271">
    <cfRule type="cellIs" dxfId="0" priority="4" stopIfTrue="1" operator="greaterThan">
      <formula>0</formula>
    </cfRule>
  </conditionalFormatting>
  <conditionalFormatting sqref="H7:H30 H32:H51 H53:H72 H74:H97 H99:H117 H119:H142 H144:H163 H165:H168 H170:H177 H179:H202 H204:H217 H219:H243 H245:H264 H266:H271">
    <cfRule type="cellIs" dxfId="1" priority="5" stopIfTrue="1" operator="greaterThan">
      <formula>0</formula>
    </cfRule>
  </conditionalFormatting>
  <conditionalFormatting sqref="I5">
    <cfRule type="cellIs" dxfId="3" priority="6" stopIfTrue="1" operator="greaterThan">
      <formula>0</formula>
    </cfRule>
  </conditionalFormatting>
  <conditionalFormatting sqref="I5">
    <cfRule type="cellIs" dxfId="3" priority="7" stopIfTrue="1" operator="greaterThan">
      <formula>0</formula>
    </cfRule>
  </conditionalFormatting>
  <conditionalFormatting sqref="I7:I30 I32:I51 I53:I72 I74:I97 I99:I117 I119:I142 I144:I163 I165:I168 I170:I177 I179:I202 I204:I217 I219:I243 I245:I264 I266:I271">
    <cfRule type="cellIs" dxfId="3" priority="8" stopIfTrue="1" operator="greaterThan">
      <formula>0</formula>
    </cfRule>
  </conditionalFormatting>
  <conditionalFormatting sqref="I7:I30 I32:I51 I53:I72 I74:I97 I99:I117 I119:I142 I144:I163 I165:I168 I170:I177 I179:I202 I204:I217 I219:I243 I245:I264 I266:I271">
    <cfRule type="cellIs" dxfId="3" priority="9" stopIfTrue="1" operator="greaterThan">
      <formula>0</formula>
    </cfRule>
  </conditionalFormatting>
  <conditionalFormatting sqref="J5">
    <cfRule type="cellIs" dxfId="5" priority="10" stopIfTrue="1" operator="greaterThan">
      <formula>0</formula>
    </cfRule>
  </conditionalFormatting>
  <conditionalFormatting sqref="J5">
    <cfRule type="cellIs" dxfId="4" priority="11" stopIfTrue="1" operator="greaterThan">
      <formula>0</formula>
    </cfRule>
  </conditionalFormatting>
  <conditionalFormatting sqref="J7:J30 J32:J51 J53:J72 J74:J97 J99:J117 J119:J142 J144:J163 J165:J168 J170:J177 J179:J202 J204:J217 J219:J243 J245:J264 J266:J271">
    <cfRule type="cellIs" dxfId="5" priority="12" stopIfTrue="1" operator="greaterThan">
      <formula>0</formula>
    </cfRule>
  </conditionalFormatting>
  <conditionalFormatting sqref="J7:J30 J32:J51 J53:J72 J74:J97 J99:J117 J119:J142 J144:J163 J165:J168 J170:J177 J179:J202 J204:J217 J219:J243 J245:J264 J266:J271">
    <cfRule type="cellIs" dxfId="4" priority="13" stopIfTrue="1" operator="greaterThan">
      <formula>0</formula>
    </cfRule>
  </conditionalFormatting>
  <conditionalFormatting sqref="K5">
    <cfRule type="cellIs" dxfId="6" priority="14" stopIfTrue="1" operator="greaterThan">
      <formula>0</formula>
    </cfRule>
  </conditionalFormatting>
  <conditionalFormatting sqref="K5">
    <cfRule type="cellIs" dxfId="7" priority="15" stopIfTrue="1" operator="greaterThan">
      <formula>0</formula>
    </cfRule>
  </conditionalFormatting>
  <conditionalFormatting sqref="K5">
    <cfRule type="cellIs" dxfId="8" priority="16" stopIfTrue="1" operator="greaterThan">
      <formula>0</formula>
    </cfRule>
  </conditionalFormatting>
  <conditionalFormatting sqref="K7:K30 K32:K51 K53:K72 K74:K97 K99:K117 K119:K142 K144:K163 K165:K168 K170:K177 K179:K202 K204:K217 K219:K243 K245:K264 K266:K271">
    <cfRule type="cellIs" dxfId="6" priority="17" stopIfTrue="1" operator="greaterThan">
      <formula>0</formula>
    </cfRule>
  </conditionalFormatting>
  <conditionalFormatting sqref="K7:K30 K32:K51 K53:K72 K74:K97 K99:K117 K119:K142 K144:K163 K165:K168 K170:K177 K179:K202 K204:K217 K219:K243 K245:K264 K266:K271">
    <cfRule type="cellIs" dxfId="8" priority="18" stopIfTrue="1" operator="greaterThan">
      <formula>0</formula>
    </cfRule>
  </conditionalFormatting>
  <conditionalFormatting sqref="K7:K30 K32:K51 K53:K72 K74:K97 K99:K117 K119:K142 K144:K163 K165:K168 K170:K177 K179:K202 K204:K217 K219:K243 K245:K264 K266:K271">
    <cfRule type="cellIs" dxfId="9" priority="19" stopIfTrue="1" operator="greaterThan">
      <formula>0</formula>
    </cfRule>
  </conditionalFormatting>
  <conditionalFormatting sqref="K7:K30 K32:K51 K53:K72 K74:K97 K99:K117 K119:K142 K144:K163 K165:K168 K170:K177 K179:K202 K204:K217 K219:K243 K245:K264 K266:K271">
    <cfRule type="cellIs" dxfId="4" priority="20" stopIfTrue="1" operator="greaterThan">
      <formula>0</formula>
    </cfRule>
  </conditionalFormatting>
  <conditionalFormatting sqref="K7:K30 K32:K51 K53:K72 K74:K97 K99:K117 K119:K142 K144:K163 K165:K168 K170:K177 K179:K202 K204:K217 K219:K243 K245:K264 K266:K271">
    <cfRule type="cellIs" dxfId="7" priority="21" stopIfTrue="1" operator="greaterThan">
      <formula>0</formula>
    </cfRule>
  </conditionalFormatting>
  <conditionalFormatting sqref="K7:K30 K32:K51 K53:K72 K74:K97 K99:K117 K119:K142 K144:K163 K165:K168 K170:K177 K179:K202 K204:K217 K219:K243 K245:K264 K266:K271">
    <cfRule type="cellIs" dxfId="8" priority="22" stopIfTrue="1" operator="greaterThan">
      <formula>0</formula>
    </cfRule>
  </conditionalFormatting>
  <conditionalFormatting sqref="K7:K30 K32:K51 K53:K72 K74:K97 K99:K117 K119:K142 K144:K163 K165:K168 K170:K177 K179:K202 K204:K217 K219:K243 K245:K264 K266:K271">
    <cfRule type="cellIs" dxfId="9" priority="23" stopIfTrue="1" operator="greaterThan">
      <formula>0</formula>
    </cfRule>
  </conditionalFormatting>
  <conditionalFormatting sqref="K7:K30 K32:K51 K53:K72 K74:K97 K99:K117 K119:K142 K144:K163 K165:K168 K170:K177 K179:K202 K204:K217 K219:K243 K245:K264 K266:K271">
    <cfRule type="cellIs" dxfId="4" priority="24" stopIfTrue="1" operator="greaterThan">
      <formula>0</formula>
    </cfRule>
  </conditionalFormatting>
  <conditionalFormatting sqref="L5">
    <cfRule type="cellIs" dxfId="10" priority="25" stopIfTrue="1" operator="greaterThan">
      <formula>0</formula>
    </cfRule>
  </conditionalFormatting>
  <conditionalFormatting sqref="L7:L30 L32:L51 L53:L72 L74:L97 L99:L117 L119:L142 L144:L163 L165:L168 L170:L177 L179:L202 L204:L217 L219:L243 L245:L264 L266:L271">
    <cfRule type="cellIs" dxfId="10" priority="26" stopIfTrue="1" operator="greaterThan">
      <formula>0</formula>
    </cfRule>
  </conditionalFormatting>
  <conditionalFormatting sqref="L7:L30 L32:L51 L53:L72 L74:L97 L99:L117 L119:L142 L144:L163 L165:L168 L170:L177 L179:L202 L204:L217 L219:L243 L245:L264 L266:L271">
    <cfRule type="cellIs" dxfId="11" priority="27" stopIfTrue="1" operator="greaterThan">
      <formula>0</formula>
    </cfRule>
  </conditionalFormatting>
  <conditionalFormatting sqref="M5">
    <cfRule type="cellIs" dxfId="12" priority="28" stopIfTrue="1" operator="greaterThan">
      <formula>0</formula>
    </cfRule>
  </conditionalFormatting>
  <conditionalFormatting sqref="M5">
    <cfRule type="cellIs" dxfId="10" priority="29" stopIfTrue="1" operator="greaterThan">
      <formula>0</formula>
    </cfRule>
  </conditionalFormatting>
  <conditionalFormatting sqref="M7:M30 M32:M51 M53:M72 M74:M97 M99:M117 M119:M142 M144:M163 M165:M168 M170:M177 M179:M202 M204:M217 M219:M243 M245:M264 M266:M271">
    <cfRule type="cellIs" dxfId="12" priority="30" stopIfTrue="1" operator="greaterThan">
      <formula>0</formula>
    </cfRule>
  </conditionalFormatting>
  <conditionalFormatting sqref="M7:M30 M32:M51 M53:M72 M74:M97 M99:M117 M119:M142 M144:M163 M165:M168 M170:M177 M179:M202 M204:M217 M219:M243 M245:M264 M266:M271">
    <cfRule type="cellIs" dxfId="10" priority="31" stopIfTrue="1" operator="greaterThan">
      <formula>0</formula>
    </cfRule>
  </conditionalFormatting>
  <conditionalFormatting sqref="M7:M30 M32:M51 M53:M72 M74:M97 M99:M117 M119:M142 M144:M163 M165:M168 M170:M177 M179:M202 M204:M217 M219:M243 M245:M264 M266:M271">
    <cfRule type="cellIs" dxfId="11" priority="32" stopIfTrue="1" operator="greaterThan">
      <formula>0</formula>
    </cfRule>
  </conditionalFormatting>
  <conditionalFormatting sqref="M7:M30 M32:M51 M53:M72 M74:M97 M99:M117 M119:M142 M144:M163 M165:M168 M170:M177 M179:M202 M204:M217 M219:M243 M245:M264 M266:M271">
    <cfRule type="cellIs" dxfId="12" priority="33" stopIfTrue="1" operator="greaterThan">
      <formula>0</formula>
    </cfRule>
  </conditionalFormatting>
  <conditionalFormatting sqref="M7:M30 M32:M51 M53:M72 M74:M97 M99:M117 M119:M142 M144:M163 M165:M168 M170:M177 M179:M202 M204:M217 M219:M243 M245:M264 M266:M271">
    <cfRule type="cellIs" dxfId="10" priority="34" stopIfTrue="1" operator="greaterThan">
      <formula>0</formula>
    </cfRule>
  </conditionalFormatting>
  <conditionalFormatting sqref="N5">
    <cfRule type="cellIs" dxfId="13" priority="35" stopIfTrue="1" operator="greaterThan">
      <formula>0</formula>
    </cfRule>
  </conditionalFormatting>
  <conditionalFormatting sqref="N5">
    <cfRule type="cellIs" dxfId="14" priority="36" stopIfTrue="1" operator="greaterThan">
      <formula>0</formula>
    </cfRule>
  </conditionalFormatting>
  <conditionalFormatting sqref="N7:N30 N32:N51 N53:N72 N74:N97 N99:N117 N119:N142 N144:N163 N165:N168 N170:N177 N179:N202 N204:N217 N219:N243 N245:N264 N266:N271">
    <cfRule type="cellIs" dxfId="13" priority="37" stopIfTrue="1" operator="greaterThan">
      <formula>0</formula>
    </cfRule>
  </conditionalFormatting>
  <conditionalFormatting sqref="N7:N30 N32:N51 N53:N72 N74:N97 N99:N117 N119:N142 N144:N163 N165:N168 N170:N177 N179:N202 N204:N217 N219:N243 N245:N264 N266:N271">
    <cfRule type="cellIs" dxfId="14" priority="38" stopIfTrue="1" operator="greaterThan">
      <formula>0</formula>
    </cfRule>
  </conditionalFormatting>
  <conditionalFormatting sqref="O5">
    <cfRule type="cellIs" dxfId="15" priority="39" stopIfTrue="1" operator="greaterThan">
      <formula>0</formula>
    </cfRule>
  </conditionalFormatting>
  <conditionalFormatting sqref="O5">
    <cfRule type="cellIs" dxfId="16" priority="40" stopIfTrue="1" operator="greaterThan">
      <formula>0</formula>
    </cfRule>
  </conditionalFormatting>
  <conditionalFormatting sqref="O5">
    <cfRule type="cellIs" dxfId="17" priority="41" stopIfTrue="1" operator="greaterThan">
      <formula>0</formula>
    </cfRule>
  </conditionalFormatting>
  <conditionalFormatting sqref="O7:O30 O32:O51 O58:O72 O74:O97 O109:O117 O125:O142 O154:O163 O165:O168 O170:O177 O179:O202 O204:O217 O219:O243 O245:O264 O266:O271">
    <cfRule type="cellIs" dxfId="15" priority="42" stopIfTrue="1" operator="greaterThan">
      <formula>0</formula>
    </cfRule>
  </conditionalFormatting>
  <conditionalFormatting sqref="O7:O30 O32:O51 O58:O72 O74:O97 O109:O117 O125:O142 O154:O163 O165:O168 O170:O177 O179:O202 O204:O217 O219:O243 O245:O264 O266:O271">
    <cfRule type="cellIs" dxfId="16" priority="43" stopIfTrue="1" operator="greaterThan">
      <formula>0</formula>
    </cfRule>
  </conditionalFormatting>
  <conditionalFormatting sqref="O7:O30 O32:O51 O58:O72 O74:O97 O109:O117 O125:O142 O154:O163 O165:O168 O170:O177 O179:O202 O204:O217 O219:O243 O245:O264 O266:O271">
    <cfRule type="cellIs" dxfId="17" priority="44" stopIfTrue="1" operator="greaterThan">
      <formula>0</formula>
    </cfRule>
  </conditionalFormatting>
  <conditionalFormatting sqref="O53:O57">
    <cfRule type="cellIs" dxfId="15" priority="45" operator="greaterThan">
      <formula>0</formula>
    </cfRule>
  </conditionalFormatting>
  <conditionalFormatting sqref="O53:O57">
    <cfRule type="cellIs" dxfId="16" priority="46" operator="greaterThan">
      <formula>0</formula>
    </cfRule>
  </conditionalFormatting>
  <conditionalFormatting sqref="O53:O57">
    <cfRule type="cellIs" dxfId="17" priority="47" operator="greaterThan">
      <formula>0</formula>
    </cfRule>
  </conditionalFormatting>
  <conditionalFormatting sqref="O99:O108">
    <cfRule type="cellIs" dxfId="15" priority="48" operator="greaterThan">
      <formula>0</formula>
    </cfRule>
  </conditionalFormatting>
  <conditionalFormatting sqref="O99:O108">
    <cfRule type="cellIs" dxfId="16" priority="49" operator="greaterThan">
      <formula>0</formula>
    </cfRule>
  </conditionalFormatting>
  <conditionalFormatting sqref="O99:O108">
    <cfRule type="cellIs" dxfId="17" priority="50" operator="greaterThan">
      <formula>0</formula>
    </cfRule>
  </conditionalFormatting>
  <conditionalFormatting sqref="O119:O124">
    <cfRule type="cellIs" dxfId="15" priority="51" operator="greaterThan">
      <formula>0</formula>
    </cfRule>
  </conditionalFormatting>
  <conditionalFormatting sqref="O119:O124">
    <cfRule type="cellIs" dxfId="16" priority="52" operator="greaterThan">
      <formula>0</formula>
    </cfRule>
  </conditionalFormatting>
  <conditionalFormatting sqref="O119:O124">
    <cfRule type="cellIs" dxfId="17" priority="53" operator="greaterThan">
      <formula>0</formula>
    </cfRule>
  </conditionalFormatting>
  <conditionalFormatting sqref="O144:O153">
    <cfRule type="cellIs" dxfId="15" priority="54" operator="greaterThan">
      <formula>0</formula>
    </cfRule>
  </conditionalFormatting>
  <conditionalFormatting sqref="O144:O153">
    <cfRule type="cellIs" dxfId="16" priority="55" operator="greaterThan">
      <formula>0</formula>
    </cfRule>
  </conditionalFormatting>
  <conditionalFormatting sqref="O144:O153">
    <cfRule type="cellIs" dxfId="17" priority="56" operator="greaterThan">
      <formula>0</formula>
    </cfRule>
  </conditionalFormatting>
  <conditionalFormatting sqref="P5">
    <cfRule type="cellIs" dxfId="18" priority="57" stopIfTrue="1" operator="greaterThan">
      <formula>0</formula>
    </cfRule>
  </conditionalFormatting>
  <conditionalFormatting sqref="P5">
    <cfRule type="cellIs" dxfId="19" priority="58" stopIfTrue="1" operator="greaterThan">
      <formula>0</formula>
    </cfRule>
  </conditionalFormatting>
  <conditionalFormatting sqref="P5">
    <cfRule type="cellIs" dxfId="18" priority="59" stopIfTrue="1" operator="greaterThan">
      <formula>0</formula>
    </cfRule>
  </conditionalFormatting>
  <conditionalFormatting sqref="P7">
    <cfRule type="cellIs" dxfId="19" priority="60" stopIfTrue="1" operator="greaterThan">
      <formula>0</formula>
    </cfRule>
  </conditionalFormatting>
  <conditionalFormatting sqref="P7">
    <cfRule type="cellIs" dxfId="18" priority="61" stopIfTrue="1" operator="greaterThan">
      <formula>0</formula>
    </cfRule>
  </conditionalFormatting>
  <conditionalFormatting sqref="P7:P30 P32:P51 P53:P72 P74:P97 P99:P117 P119:P142 P144:P163 P165:P168 P170:P177 P179:P202 P204:P217 P219:P243 P245:P264 P266:P271">
    <cfRule type="cellIs" dxfId="18" priority="62" stopIfTrue="1" operator="greaterThan">
      <formula>0</formula>
    </cfRule>
  </conditionalFormatting>
  <conditionalFormatting sqref="P8:P30 P32:P51 P53:P72 P74:P97 P99:P117 P119:P142 P144:P163 P165:P168 P170:P177 P179:P202 P204:P217 P219:P243 P245:P264 P266:P271">
    <cfRule type="cellIs" dxfId="18" priority="63" stopIfTrue="1" operator="greaterThan">
      <formula>0</formula>
    </cfRule>
  </conditionalFormatting>
  <conditionalFormatting sqref="P8:P30 P32:P51 P53:P72 P74:P97 P99:P117 P119:P142 P144:P163 P165:P168 P170:P177 P179:P202 P204:P217 P219:P243 P245:P264 P266:P271">
    <cfRule type="cellIs" dxfId="19" priority="64" stopIfTrue="1" operator="greaterThan">
      <formula>0</formula>
    </cfRule>
  </conditionalFormatting>
  <conditionalFormatting sqref="Q7:Q30 Q32:Q51 Q53:Q72 Q74:Q97 Q99:Q117 Q119:Q142 Q144:Q163 Q165:Q168 Q170:Q177 Q179:Q202 Q204:Q217 Q219:Q243 Q245:Q264 Q266:Q271">
    <cfRule type="cellIs" dxfId="35" priority="65" stopIfTrue="1" operator="greaterThan">
      <formula>0</formula>
    </cfRule>
  </conditionalFormatting>
  <conditionalFormatting sqref="Q7:Q30 Q32:Q51 Q53:Q72 Q74:Q97 Q99:Q117 Q119:Q142 Q144:Q163 Q165:Q168 Q170:Q177 Q179:Q202 Q204:Q217 Q219:Q243 Q245:Q264 Q266:Q271">
    <cfRule type="cellIs" dxfId="20" priority="66" stopIfTrue="1" operator="greaterThan">
      <formula>0</formula>
    </cfRule>
  </conditionalFormatting>
  <conditionalFormatting sqref="Q7:Q30 Q32:Q51 Q53:Q72 Q74:Q97 Q99:Q117 Q119:Q142 Q144:Q163 Q165:Q168 Q170:Q177 Q179:Q202 Q204:Q217 Q219:Q243 Q245:Q264 Q266:Q271">
    <cfRule type="cellIs" dxfId="21" priority="67" stopIfTrue="1" operator="greaterThan">
      <formula>0</formula>
    </cfRule>
  </conditionalFormatting>
  <conditionalFormatting sqref="R5">
    <cfRule type="cellIs" dxfId="20" priority="68" stopIfTrue="1" operator="greaterThan">
      <formula>0</formula>
    </cfRule>
  </conditionalFormatting>
  <conditionalFormatting sqref="R5">
    <cfRule type="cellIs" dxfId="21" priority="69" stopIfTrue="1" operator="greaterThan">
      <formula>0</formula>
    </cfRule>
  </conditionalFormatting>
  <conditionalFormatting sqref="R7:R30 R32:R51 R53:R72 R74:R97 R99:R117 R119:R142 R144:R163 R165:R168 R170:R177 R179:R202 R204:R217 R219:R243 R245:R264 R266:R271">
    <cfRule type="cellIs" dxfId="20" priority="70" stopIfTrue="1" operator="greaterThan">
      <formula>0</formula>
    </cfRule>
  </conditionalFormatting>
  <conditionalFormatting sqref="R7:R30 R32:R51 R53:R72 R74:R97 R99:R117 R119:R142 R144:R163 R165:R168 R170:R177 R179:R202 R204:R217 R219:R243 R245:R264 R266:R271">
    <cfRule type="cellIs" dxfId="21" priority="71" stopIfTrue="1" operator="greaterThan">
      <formula>0</formula>
    </cfRule>
  </conditionalFormatting>
  <conditionalFormatting sqref="S7:S30 S32:S51 S53:S72 S74:S97 S99:S117 S119:S142 S144:S163 S165:S168 S170:S177 S179:S202 S204:S217 S219:S243 S245:S264 S266:S271">
    <cfRule type="cellIs" dxfId="36" priority="72" stopIfTrue="1" operator="greaterThan">
      <formula>0</formula>
    </cfRule>
  </conditionalFormatting>
  <conditionalFormatting sqref="S7:S30 S32:S51 S53:S72 S74:S97 S99:S117 S119:S142 S144:S163 S165:S168 S170:S177 S179:S202 S204:S217 S219:S243 S245:S264 S266:S271">
    <cfRule type="cellIs" dxfId="24" priority="73" stopIfTrue="1" operator="greaterThan">
      <formula>0</formula>
    </cfRule>
  </conditionalFormatting>
  <conditionalFormatting sqref="S7:S30 S32:S51 S53:S72 S74:S97 S99:S117 S119:S142 S144:S163 S165:S168 S170:S177 S179:S202 S204:S217 S219:S243 S245:S264 S266:S271">
    <cfRule type="cellIs" dxfId="24" priority="74" stopIfTrue="1" operator="greaterThan">
      <formula>1</formula>
    </cfRule>
  </conditionalFormatting>
  <conditionalFormatting sqref="T7:T30 T32:T51 T53:T72 T74:T97 T99:T117 T119:T142 T144:T163 T165:T168 T170:T177 T179:T202 T204:T217 T219:T243 T245:T264 T266:T271">
    <cfRule type="cellIs" dxfId="37" priority="75" stopIfTrue="1" operator="greaterThan">
      <formula>0</formula>
    </cfRule>
  </conditionalFormatting>
  <conditionalFormatting sqref="T7:T30 T32:T51 T53:T72 T74:T97 T99:T117 T119:T142 T144:T163 T165:T168 T170:T177 T179:T202 T204:T217 T219:T243 T245:T264 T266:T271">
    <cfRule type="cellIs" dxfId="29" priority="76" stopIfTrue="1" operator="greaterThan">
      <formula>0</formula>
    </cfRule>
  </conditionalFormatting>
  <conditionalFormatting sqref="T7:T30 T32:T51 T53:T72 T74:T97 T99:T117 T119:T142 T144:T163 T165:T168 T170:T177 T179:T202 T204:T217 T219:T243 T245:T264 T266:T271">
    <cfRule type="cellIs" dxfId="30" priority="77" stopIfTrue="1" operator="greaterThan">
      <formula>0</formula>
    </cfRule>
  </conditionalFormatting>
  <hyperlinks>
    <hyperlink r:id="rId1" ref="A43"/>
  </hyperlinks>
  <printOptions/>
  <pageMargins bottom="0.75" footer="0.0" header="0.0" left="0.7" right="0.7" top="0.75"/>
  <pageSetup paperSize="9" orientation="portrait"/>
  <drawing r:id="rId2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ScaleCrop>false</ScaleCrop>
  <HeadingPairs>
    <vt:vector baseType="variant" size="4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baseType="lpstr" size="5">
      <vt:lpstr>Форма заказа|Summary of order</vt:lpstr>
      <vt:lpstr>Макросы|Macros</vt:lpstr>
      <vt:lpstr>Зацепы|Holds</vt:lpstr>
      <vt:lpstr>Pельефы|Volumes</vt:lpstr>
      <vt:lpstr>'Форма заказа|Summary of order'!Область_печати</vt:lpstr>
    </vt:vector>
  </TitlesOfParts>
  <LinksUpToDate>false</LinksUpToDate>
  <SharedDoc>false</SharedDoc>
  <HyperlinksChanged>false</HyperlinksChanged>
  <Application>Microsoft Excel</Application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2021-10-05T08:40:22Z</dcterms:created>
  <dc:creator>ФСР</dc:creator>
  <cp:lastModifiedBy>Elena Levina</cp:lastModifiedBy>
  <cp:lastPrinted>2022-12-30T08:40:45Z</cp:lastPrinted>
  <dcterms:modified xsi:type="dcterms:W3CDTF">2025-01-13T12:46:35Z</dcterms:modified>
</cp:coreProperties>
</file>